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pivotTables/pivotTable1.xml" ContentType="application/vnd.openxmlformats-officedocument.spreadsheetml.pivotTab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110" windowWidth="15090" windowHeight="7275" tabRatio="906" activeTab="5"/>
  </bookViews>
  <sheets>
    <sheet name="timeOfDay" sheetId="1" r:id="rId1"/>
    <sheet name="dayOfWeek" sheetId="4" r:id="rId2"/>
    <sheet name="seasonality" sheetId="8" r:id="rId3"/>
    <sheet name="severes" sheetId="6" r:id="rId4"/>
    <sheet name="Collision Type" sheetId="7" r:id="rId5"/>
    <sheet name="single vehicle crashes" sheetId="9" r:id="rId6"/>
    <sheet name="locatios" sheetId="10" r:id="rId7"/>
    <sheet name="fatality pos" sheetId="13" r:id="rId8"/>
    <sheet name="FatalPcause" sheetId="14" r:id="rId9"/>
    <sheet name="BoroCenerlineMI" sheetId="15" r:id="rId10"/>
    <sheet name="Age" sheetId="16" r:id="rId11"/>
    <sheet name="AprntFactor" sheetId="12" r:id="rId12"/>
    <sheet name="sql" sheetId="3" r:id="rId13"/>
  </sheets>
  <calcPr calcId="145621"/>
  <pivotCaches>
    <pivotCache cacheId="0" r:id="rId14"/>
  </pivotCaches>
</workbook>
</file>

<file path=xl/calcChain.xml><?xml version="1.0" encoding="utf-8"?>
<calcChain xmlns="http://schemas.openxmlformats.org/spreadsheetml/2006/main">
  <c r="D41" i="9" l="1"/>
  <c r="F39" i="9" s="1"/>
  <c r="F40" i="9"/>
  <c r="C18" i="9"/>
  <c r="C40" i="9"/>
  <c r="C39" i="9"/>
  <c r="A41" i="9"/>
  <c r="P215" i="7" l="1"/>
  <c r="Q215" i="7"/>
  <c r="R215" i="7"/>
  <c r="S215" i="7"/>
  <c r="T215" i="7"/>
  <c r="AA215" i="7" s="1"/>
  <c r="U215" i="7"/>
  <c r="V215" i="7"/>
  <c r="W215" i="7"/>
  <c r="X215" i="7"/>
  <c r="Y215" i="7"/>
  <c r="Z215" i="7"/>
  <c r="P216" i="7"/>
  <c r="AA216" i="7" s="1"/>
  <c r="Q216" i="7"/>
  <c r="R216" i="7"/>
  <c r="S216" i="7"/>
  <c r="T216" i="7"/>
  <c r="U216" i="7"/>
  <c r="V216" i="7"/>
  <c r="W216" i="7"/>
  <c r="X216" i="7"/>
  <c r="Y216" i="7"/>
  <c r="Z216" i="7"/>
  <c r="P217" i="7"/>
  <c r="Q217" i="7"/>
  <c r="R217" i="7"/>
  <c r="S217" i="7"/>
  <c r="T217" i="7"/>
  <c r="AA217" i="7" s="1"/>
  <c r="U217" i="7"/>
  <c r="V217" i="7"/>
  <c r="W217" i="7"/>
  <c r="X217" i="7"/>
  <c r="Y217" i="7"/>
  <c r="Z217" i="7"/>
  <c r="P218" i="7"/>
  <c r="AA218" i="7" s="1"/>
  <c r="Q218" i="7"/>
  <c r="R218" i="7"/>
  <c r="S218" i="7"/>
  <c r="T218" i="7"/>
  <c r="U218" i="7"/>
  <c r="V218" i="7"/>
  <c r="W218" i="7"/>
  <c r="X218" i="7"/>
  <c r="Y218" i="7"/>
  <c r="Z218" i="7"/>
  <c r="P219" i="7"/>
  <c r="Q219" i="7"/>
  <c r="R219" i="7"/>
  <c r="S219" i="7"/>
  <c r="T219" i="7"/>
  <c r="AA219" i="7" s="1"/>
  <c r="U219" i="7"/>
  <c r="V219" i="7"/>
  <c r="W219" i="7"/>
  <c r="X219" i="7"/>
  <c r="Y219" i="7"/>
  <c r="Z219" i="7"/>
  <c r="P220" i="7"/>
  <c r="AA220" i="7" s="1"/>
  <c r="Q220" i="7"/>
  <c r="R220" i="7"/>
  <c r="S220" i="7"/>
  <c r="T220" i="7"/>
  <c r="U220" i="7"/>
  <c r="V220" i="7"/>
  <c r="W220" i="7"/>
  <c r="X220" i="7"/>
  <c r="Y220" i="7"/>
  <c r="Z220" i="7"/>
  <c r="P221" i="7"/>
  <c r="Q221" i="7"/>
  <c r="R221" i="7"/>
  <c r="S221" i="7"/>
  <c r="T221" i="7"/>
  <c r="AA221" i="7" s="1"/>
  <c r="U221" i="7"/>
  <c r="V221" i="7"/>
  <c r="W221" i="7"/>
  <c r="X221" i="7"/>
  <c r="Y221" i="7"/>
  <c r="Z221" i="7"/>
  <c r="P222" i="7"/>
  <c r="AA222" i="7" s="1"/>
  <c r="Q222" i="7"/>
  <c r="R222" i="7"/>
  <c r="S222" i="7"/>
  <c r="T222" i="7"/>
  <c r="U222" i="7"/>
  <c r="V222" i="7"/>
  <c r="W222" i="7"/>
  <c r="X222" i="7"/>
  <c r="Y222" i="7"/>
  <c r="Z222" i="7"/>
  <c r="P223" i="7"/>
  <c r="Q223" i="7"/>
  <c r="R223" i="7"/>
  <c r="S223" i="7"/>
  <c r="T223" i="7"/>
  <c r="AA223" i="7" s="1"/>
  <c r="U223" i="7"/>
  <c r="V223" i="7"/>
  <c r="W223" i="7"/>
  <c r="X223" i="7"/>
  <c r="Y223" i="7"/>
  <c r="Z223" i="7"/>
  <c r="P224" i="7"/>
  <c r="AA224" i="7" s="1"/>
  <c r="Q224" i="7"/>
  <c r="R224" i="7"/>
  <c r="S224" i="7"/>
  <c r="T224" i="7"/>
  <c r="U224" i="7"/>
  <c r="V224" i="7"/>
  <c r="W224" i="7"/>
  <c r="X224" i="7"/>
  <c r="Y224" i="7"/>
  <c r="Z224" i="7"/>
  <c r="P225" i="7"/>
  <c r="Q225" i="7"/>
  <c r="R225" i="7"/>
  <c r="S225" i="7"/>
  <c r="T225" i="7"/>
  <c r="AA225" i="7" s="1"/>
  <c r="U225" i="7"/>
  <c r="V225" i="7"/>
  <c r="W225" i="7"/>
  <c r="X225" i="7"/>
  <c r="Y225" i="7"/>
  <c r="Z225" i="7"/>
  <c r="P226" i="7"/>
  <c r="AA226" i="7" s="1"/>
  <c r="Q226" i="7"/>
  <c r="R226" i="7"/>
  <c r="S226" i="7"/>
  <c r="T226" i="7"/>
  <c r="U226" i="7"/>
  <c r="V226" i="7"/>
  <c r="W226" i="7"/>
  <c r="X226" i="7"/>
  <c r="Y226" i="7"/>
  <c r="Z226" i="7"/>
  <c r="P227" i="7"/>
  <c r="Q227" i="7"/>
  <c r="R227" i="7"/>
  <c r="S227" i="7"/>
  <c r="T227" i="7"/>
  <c r="AA227" i="7" s="1"/>
  <c r="U227" i="7"/>
  <c r="V227" i="7"/>
  <c r="W227" i="7"/>
  <c r="X227" i="7"/>
  <c r="Y227" i="7"/>
  <c r="Z227" i="7"/>
  <c r="P228" i="7"/>
  <c r="AA228" i="7" s="1"/>
  <c r="Q228" i="7"/>
  <c r="R228" i="7"/>
  <c r="S228" i="7"/>
  <c r="T228" i="7"/>
  <c r="U228" i="7"/>
  <c r="V228" i="7"/>
  <c r="W228" i="7"/>
  <c r="X228" i="7"/>
  <c r="Y228" i="7"/>
  <c r="Z228" i="7"/>
  <c r="P229" i="7"/>
  <c r="Q229" i="7"/>
  <c r="R229" i="7"/>
  <c r="S229" i="7"/>
  <c r="T229" i="7"/>
  <c r="AA229" i="7" s="1"/>
  <c r="U229" i="7"/>
  <c r="V229" i="7"/>
  <c r="W229" i="7"/>
  <c r="X229" i="7"/>
  <c r="Y229" i="7"/>
  <c r="Z229" i="7"/>
  <c r="P230" i="7"/>
  <c r="AA230" i="7" s="1"/>
  <c r="Q230" i="7"/>
  <c r="R230" i="7"/>
  <c r="S230" i="7"/>
  <c r="T230" i="7"/>
  <c r="U230" i="7"/>
  <c r="V230" i="7"/>
  <c r="W230" i="7"/>
  <c r="X230" i="7"/>
  <c r="Y230" i="7"/>
  <c r="Z230" i="7"/>
  <c r="P231" i="7"/>
  <c r="Q231" i="7"/>
  <c r="R231" i="7"/>
  <c r="S231" i="7"/>
  <c r="T231" i="7"/>
  <c r="AA231" i="7" s="1"/>
  <c r="U231" i="7"/>
  <c r="V231" i="7"/>
  <c r="W231" i="7"/>
  <c r="X231" i="7"/>
  <c r="Y231" i="7"/>
  <c r="Z231" i="7"/>
  <c r="P232" i="7"/>
  <c r="AA232" i="7" s="1"/>
  <c r="Q232" i="7"/>
  <c r="R232" i="7"/>
  <c r="S232" i="7"/>
  <c r="T232" i="7"/>
  <c r="U232" i="7"/>
  <c r="V232" i="7"/>
  <c r="W232" i="7"/>
  <c r="X232" i="7"/>
  <c r="Y232" i="7"/>
  <c r="Z232" i="7"/>
  <c r="P233" i="7"/>
  <c r="Q233" i="7"/>
  <c r="R233" i="7"/>
  <c r="S233" i="7"/>
  <c r="T233" i="7"/>
  <c r="AA233" i="7" s="1"/>
  <c r="U233" i="7"/>
  <c r="V233" i="7"/>
  <c r="W233" i="7"/>
  <c r="X233" i="7"/>
  <c r="Y233" i="7"/>
  <c r="Z233" i="7"/>
  <c r="P234" i="7"/>
  <c r="AA234" i="7" s="1"/>
  <c r="Q234" i="7"/>
  <c r="R234" i="7"/>
  <c r="S234" i="7"/>
  <c r="T234" i="7"/>
  <c r="U234" i="7"/>
  <c r="V234" i="7"/>
  <c r="W234" i="7"/>
  <c r="X234" i="7"/>
  <c r="Y234" i="7"/>
  <c r="Z234" i="7"/>
  <c r="P235" i="7"/>
  <c r="Q235" i="7"/>
  <c r="R235" i="7"/>
  <c r="S235" i="7"/>
  <c r="T235" i="7"/>
  <c r="AA235" i="7" s="1"/>
  <c r="U235" i="7"/>
  <c r="V235" i="7"/>
  <c r="W235" i="7"/>
  <c r="X235" i="7"/>
  <c r="Y235" i="7"/>
  <c r="Z235" i="7"/>
  <c r="P236" i="7"/>
  <c r="AA236" i="7" s="1"/>
  <c r="Q236" i="7"/>
  <c r="R236" i="7"/>
  <c r="S236" i="7"/>
  <c r="T236" i="7"/>
  <c r="U236" i="7"/>
  <c r="V236" i="7"/>
  <c r="W236" i="7"/>
  <c r="X236" i="7"/>
  <c r="Y236" i="7"/>
  <c r="Z236" i="7"/>
  <c r="P237" i="7"/>
  <c r="Q237" i="7"/>
  <c r="R237" i="7"/>
  <c r="S237" i="7"/>
  <c r="T237" i="7"/>
  <c r="AA237" i="7" s="1"/>
  <c r="U237" i="7"/>
  <c r="V237" i="7"/>
  <c r="W237" i="7"/>
  <c r="X237" i="7"/>
  <c r="Y237" i="7"/>
  <c r="Z237" i="7"/>
  <c r="P238" i="7"/>
  <c r="AA238" i="7" s="1"/>
  <c r="Q238" i="7"/>
  <c r="R238" i="7"/>
  <c r="S238" i="7"/>
  <c r="T238" i="7"/>
  <c r="U238" i="7"/>
  <c r="V238" i="7"/>
  <c r="W238" i="7"/>
  <c r="X238" i="7"/>
  <c r="Y238" i="7"/>
  <c r="Z238" i="7"/>
  <c r="AA214" i="7"/>
  <c r="Q214" i="7"/>
  <c r="R214" i="7"/>
  <c r="S214" i="7"/>
  <c r="T214" i="7"/>
  <c r="U214" i="7"/>
  <c r="V214" i="7"/>
  <c r="W214" i="7"/>
  <c r="X214" i="7"/>
  <c r="Y214" i="7"/>
  <c r="Z214" i="7"/>
  <c r="P21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184" i="7"/>
  <c r="Q209" i="7"/>
  <c r="R209" i="7"/>
  <c r="S209" i="7"/>
  <c r="T209" i="7"/>
  <c r="U209" i="7"/>
  <c r="V209" i="7"/>
  <c r="W209" i="7"/>
  <c r="X209" i="7"/>
  <c r="Y209" i="7"/>
  <c r="Z209" i="7"/>
  <c r="P209" i="7"/>
  <c r="AA148" i="7"/>
  <c r="AA149" i="7"/>
  <c r="AA150" i="7"/>
  <c r="AA151" i="7"/>
  <c r="AA152" i="7"/>
  <c r="AA153" i="7"/>
  <c r="AA154" i="7"/>
  <c r="AA155" i="7"/>
  <c r="AA156" i="7"/>
  <c r="AA157" i="7"/>
  <c r="AA158" i="7"/>
  <c r="AA147" i="7"/>
  <c r="Q174" i="7"/>
  <c r="R174" i="7"/>
  <c r="S174" i="7"/>
  <c r="T174" i="7"/>
  <c r="U174" i="7"/>
  <c r="V174" i="7"/>
  <c r="W174" i="7"/>
  <c r="X174" i="7"/>
  <c r="Y174" i="7"/>
  <c r="Z174" i="7"/>
  <c r="P174" i="7"/>
  <c r="Q162" i="7"/>
  <c r="R162" i="7"/>
  <c r="S162" i="7"/>
  <c r="T162" i="7"/>
  <c r="U162" i="7"/>
  <c r="V162" i="7"/>
  <c r="W162" i="7"/>
  <c r="X162" i="7"/>
  <c r="Y162" i="7"/>
  <c r="Z162" i="7"/>
  <c r="Q163" i="7"/>
  <c r="R163" i="7"/>
  <c r="S163" i="7"/>
  <c r="T163" i="7"/>
  <c r="U163" i="7"/>
  <c r="V163" i="7"/>
  <c r="W163" i="7"/>
  <c r="X163" i="7"/>
  <c r="Y163" i="7"/>
  <c r="Z163" i="7"/>
  <c r="Q164" i="7"/>
  <c r="R164" i="7"/>
  <c r="S164" i="7"/>
  <c r="T164" i="7"/>
  <c r="U164" i="7"/>
  <c r="V164" i="7"/>
  <c r="W164" i="7"/>
  <c r="X164" i="7"/>
  <c r="Y164" i="7"/>
  <c r="Z164" i="7"/>
  <c r="Q165" i="7"/>
  <c r="R165" i="7"/>
  <c r="S165" i="7"/>
  <c r="T165" i="7"/>
  <c r="U165" i="7"/>
  <c r="V165" i="7"/>
  <c r="W165" i="7"/>
  <c r="X165" i="7"/>
  <c r="Y165" i="7"/>
  <c r="Z165" i="7"/>
  <c r="Q166" i="7"/>
  <c r="R166" i="7"/>
  <c r="S166" i="7"/>
  <c r="T166" i="7"/>
  <c r="U166" i="7"/>
  <c r="V166" i="7"/>
  <c r="W166" i="7"/>
  <c r="X166" i="7"/>
  <c r="Y166" i="7"/>
  <c r="Z166" i="7"/>
  <c r="Q167" i="7"/>
  <c r="R167" i="7"/>
  <c r="S167" i="7"/>
  <c r="T167" i="7"/>
  <c r="U167" i="7"/>
  <c r="V167" i="7"/>
  <c r="W167" i="7"/>
  <c r="X167" i="7"/>
  <c r="Y167" i="7"/>
  <c r="Z167" i="7"/>
  <c r="Q168" i="7"/>
  <c r="R168" i="7"/>
  <c r="S168" i="7"/>
  <c r="T168" i="7"/>
  <c r="U168" i="7"/>
  <c r="V168" i="7"/>
  <c r="W168" i="7"/>
  <c r="X168" i="7"/>
  <c r="Y168" i="7"/>
  <c r="Z168" i="7"/>
  <c r="Q169" i="7"/>
  <c r="R169" i="7"/>
  <c r="S169" i="7"/>
  <c r="T169" i="7"/>
  <c r="U169" i="7"/>
  <c r="V169" i="7"/>
  <c r="W169" i="7"/>
  <c r="X169" i="7"/>
  <c r="Y169" i="7"/>
  <c r="Z169" i="7"/>
  <c r="Q170" i="7"/>
  <c r="R170" i="7"/>
  <c r="S170" i="7"/>
  <c r="T170" i="7"/>
  <c r="U170" i="7"/>
  <c r="V170" i="7"/>
  <c r="W170" i="7"/>
  <c r="X170" i="7"/>
  <c r="Y170" i="7"/>
  <c r="Z170" i="7"/>
  <c r="Q171" i="7"/>
  <c r="R171" i="7"/>
  <c r="S171" i="7"/>
  <c r="T171" i="7"/>
  <c r="U171" i="7"/>
  <c r="V171" i="7"/>
  <c r="W171" i="7"/>
  <c r="X171" i="7"/>
  <c r="Y171" i="7"/>
  <c r="Z171" i="7"/>
  <c r="Q172" i="7"/>
  <c r="R172" i="7"/>
  <c r="S172" i="7"/>
  <c r="T172" i="7"/>
  <c r="U172" i="7"/>
  <c r="V172" i="7"/>
  <c r="W172" i="7"/>
  <c r="X172" i="7"/>
  <c r="Y172" i="7"/>
  <c r="Z172" i="7"/>
  <c r="Q173" i="7"/>
  <c r="R173" i="7"/>
  <c r="S173" i="7"/>
  <c r="T173" i="7"/>
  <c r="U173" i="7"/>
  <c r="V173" i="7"/>
  <c r="W173" i="7"/>
  <c r="X173" i="7"/>
  <c r="Y173" i="7"/>
  <c r="Z173" i="7"/>
  <c r="P163" i="7"/>
  <c r="P164" i="7"/>
  <c r="P165" i="7"/>
  <c r="P166" i="7"/>
  <c r="P167" i="7"/>
  <c r="P168" i="7"/>
  <c r="P169" i="7"/>
  <c r="P170" i="7"/>
  <c r="P171" i="7"/>
  <c r="P172" i="7"/>
  <c r="P173" i="7"/>
  <c r="P162" i="7"/>
  <c r="Q147" i="7"/>
  <c r="R147" i="7"/>
  <c r="S147" i="7"/>
  <c r="T147" i="7"/>
  <c r="U147" i="7"/>
  <c r="V147" i="7"/>
  <c r="W147" i="7"/>
  <c r="X147" i="7"/>
  <c r="Y147" i="7"/>
  <c r="Z147" i="7"/>
  <c r="Q148" i="7"/>
  <c r="R148" i="7"/>
  <c r="T148" i="7"/>
  <c r="U148" i="7"/>
  <c r="V148" i="7"/>
  <c r="W148" i="7"/>
  <c r="X148" i="7"/>
  <c r="Y148" i="7"/>
  <c r="Z148" i="7"/>
  <c r="S149" i="7"/>
  <c r="T149" i="7"/>
  <c r="U149" i="7"/>
  <c r="V149" i="7"/>
  <c r="W149" i="7"/>
  <c r="X149" i="7"/>
  <c r="R150" i="7"/>
  <c r="T150" i="7"/>
  <c r="U150" i="7"/>
  <c r="V150" i="7"/>
  <c r="Z150" i="7"/>
  <c r="T151" i="7"/>
  <c r="Z151" i="7"/>
  <c r="Q152" i="7"/>
  <c r="R152" i="7"/>
  <c r="V152" i="7"/>
  <c r="X152" i="7"/>
  <c r="Y152" i="7"/>
  <c r="Z152" i="7"/>
  <c r="X153" i="7"/>
  <c r="V154" i="7"/>
  <c r="Q156" i="7"/>
  <c r="R156" i="7"/>
  <c r="T156" i="7"/>
  <c r="U156" i="7"/>
  <c r="V156" i="7"/>
  <c r="W156" i="7"/>
  <c r="X156" i="7"/>
  <c r="Y156" i="7"/>
  <c r="Z156" i="7"/>
  <c r="S157" i="7"/>
  <c r="T157" i="7"/>
  <c r="U157" i="7"/>
  <c r="V157" i="7"/>
  <c r="W157" i="7"/>
  <c r="X157" i="7"/>
  <c r="R158" i="7"/>
  <c r="S158" i="7"/>
  <c r="T158" i="7"/>
  <c r="U158" i="7"/>
  <c r="V158" i="7"/>
  <c r="Z158" i="7"/>
  <c r="P148" i="7"/>
  <c r="P149" i="7"/>
  <c r="P150" i="7"/>
  <c r="P151" i="7"/>
  <c r="P156" i="7"/>
  <c r="P157" i="7"/>
  <c r="P158" i="7"/>
  <c r="P147" i="7"/>
  <c r="M148" i="7"/>
  <c r="S148" i="7" s="1"/>
  <c r="M149" i="7"/>
  <c r="Q149" i="7" s="1"/>
  <c r="M150" i="7"/>
  <c r="S150" i="7" s="1"/>
  <c r="M151" i="7"/>
  <c r="Q151" i="7" s="1"/>
  <c r="M152" i="7"/>
  <c r="W152" i="7" s="1"/>
  <c r="M153" i="7"/>
  <c r="U153" i="7" s="1"/>
  <c r="M154" i="7"/>
  <c r="S154" i="7" s="1"/>
  <c r="M155" i="7"/>
  <c r="Q155" i="7" s="1"/>
  <c r="M156" i="7"/>
  <c r="S156" i="7" s="1"/>
  <c r="M157" i="7"/>
  <c r="Q157" i="7" s="1"/>
  <c r="M158" i="7"/>
  <c r="W158" i="7" s="1"/>
  <c r="M147" i="7"/>
  <c r="C162" i="7"/>
  <c r="D162" i="7"/>
  <c r="E162" i="7"/>
  <c r="F162" i="7"/>
  <c r="G162" i="7"/>
  <c r="H162" i="7"/>
  <c r="I162" i="7"/>
  <c r="J162" i="7"/>
  <c r="K162" i="7"/>
  <c r="L162" i="7"/>
  <c r="B162" i="7"/>
  <c r="Q184" i="7"/>
  <c r="W184" i="7"/>
  <c r="X184" i="7"/>
  <c r="Y184" i="7"/>
  <c r="R185" i="7"/>
  <c r="W185" i="7"/>
  <c r="Z185" i="7"/>
  <c r="R186" i="7"/>
  <c r="S186" i="7"/>
  <c r="T186" i="7"/>
  <c r="W186" i="7"/>
  <c r="X186" i="7"/>
  <c r="Z186" i="7"/>
  <c r="Q187" i="7"/>
  <c r="R187" i="7"/>
  <c r="S187" i="7"/>
  <c r="X187" i="7"/>
  <c r="Y187" i="7"/>
  <c r="Z187" i="7"/>
  <c r="Q188" i="7"/>
  <c r="W188" i="7"/>
  <c r="X188" i="7"/>
  <c r="Y188" i="7"/>
  <c r="R189" i="7"/>
  <c r="W189" i="7"/>
  <c r="Z189" i="7"/>
  <c r="R190" i="7"/>
  <c r="S190" i="7"/>
  <c r="T190" i="7"/>
  <c r="U190" i="7"/>
  <c r="W190" i="7"/>
  <c r="X190" i="7"/>
  <c r="Z190" i="7"/>
  <c r="Q191" i="7"/>
  <c r="R191" i="7"/>
  <c r="S191" i="7"/>
  <c r="X191" i="7"/>
  <c r="Y191" i="7"/>
  <c r="Z191" i="7"/>
  <c r="Q192" i="7"/>
  <c r="W192" i="7"/>
  <c r="X192" i="7"/>
  <c r="Y192" i="7"/>
  <c r="R193" i="7"/>
  <c r="V193" i="7"/>
  <c r="W193" i="7"/>
  <c r="Z193" i="7"/>
  <c r="R194" i="7"/>
  <c r="S194" i="7"/>
  <c r="W194" i="7"/>
  <c r="X194" i="7"/>
  <c r="Z194" i="7"/>
  <c r="Q195" i="7"/>
  <c r="R195" i="7"/>
  <c r="S195" i="7"/>
  <c r="X195" i="7"/>
  <c r="Y195" i="7"/>
  <c r="Z195" i="7"/>
  <c r="Q196" i="7"/>
  <c r="W196" i="7"/>
  <c r="X196" i="7"/>
  <c r="Y196" i="7"/>
  <c r="R197" i="7"/>
  <c r="W197" i="7"/>
  <c r="Z197" i="7"/>
  <c r="R198" i="7"/>
  <c r="S198" i="7"/>
  <c r="T198" i="7"/>
  <c r="W198" i="7"/>
  <c r="X198" i="7"/>
  <c r="Z198" i="7"/>
  <c r="Q199" i="7"/>
  <c r="R199" i="7"/>
  <c r="S199" i="7"/>
  <c r="X199" i="7"/>
  <c r="Y199" i="7"/>
  <c r="Z199" i="7"/>
  <c r="Q200" i="7"/>
  <c r="W200" i="7"/>
  <c r="X200" i="7"/>
  <c r="Y200" i="7"/>
  <c r="R201" i="7"/>
  <c r="U201" i="7"/>
  <c r="W201" i="7"/>
  <c r="Z201" i="7"/>
  <c r="R202" i="7"/>
  <c r="S202" i="7"/>
  <c r="T202" i="7"/>
  <c r="U202" i="7"/>
  <c r="W202" i="7"/>
  <c r="X202" i="7"/>
  <c r="Z202" i="7"/>
  <c r="Q203" i="7"/>
  <c r="R203" i="7"/>
  <c r="S203" i="7"/>
  <c r="X203" i="7"/>
  <c r="Y203" i="7"/>
  <c r="Z203" i="7"/>
  <c r="Q204" i="7"/>
  <c r="W204" i="7"/>
  <c r="X204" i="7"/>
  <c r="Y204" i="7"/>
  <c r="R205" i="7"/>
  <c r="U205" i="7"/>
  <c r="V205" i="7"/>
  <c r="W205" i="7"/>
  <c r="Z205" i="7"/>
  <c r="R206" i="7"/>
  <c r="S206" i="7"/>
  <c r="T206" i="7"/>
  <c r="U206" i="7"/>
  <c r="W206" i="7"/>
  <c r="X206" i="7"/>
  <c r="Z206" i="7"/>
  <c r="Q207" i="7"/>
  <c r="R207" i="7"/>
  <c r="S207" i="7"/>
  <c r="X207" i="7"/>
  <c r="Y207" i="7"/>
  <c r="Z207" i="7"/>
  <c r="Q208" i="7"/>
  <c r="W208" i="7"/>
  <c r="X208" i="7"/>
  <c r="Y208" i="7"/>
  <c r="P186" i="7"/>
  <c r="P189" i="7"/>
  <c r="P190" i="7"/>
  <c r="P191" i="7"/>
  <c r="P194" i="7"/>
  <c r="P197" i="7"/>
  <c r="P198" i="7"/>
  <c r="P199" i="7"/>
  <c r="P202" i="7"/>
  <c r="P205" i="7"/>
  <c r="P206" i="7"/>
  <c r="P207" i="7"/>
  <c r="C212" i="7"/>
  <c r="Q185" i="7" s="1"/>
  <c r="D212" i="7"/>
  <c r="R184" i="7" s="1"/>
  <c r="E212" i="7"/>
  <c r="S184" i="7" s="1"/>
  <c r="F212" i="7"/>
  <c r="G212" i="7"/>
  <c r="H212" i="7"/>
  <c r="I212" i="7"/>
  <c r="W187" i="7" s="1"/>
  <c r="J212" i="7"/>
  <c r="X185" i="7" s="1"/>
  <c r="K212" i="7"/>
  <c r="Y185" i="7" s="1"/>
  <c r="L212" i="7"/>
  <c r="Z184" i="7" s="1"/>
  <c r="B212" i="7"/>
  <c r="P192" i="7" s="1"/>
  <c r="C209" i="7"/>
  <c r="D209" i="7"/>
  <c r="E209" i="7"/>
  <c r="F209" i="7"/>
  <c r="G209" i="7"/>
  <c r="H209" i="7"/>
  <c r="H211" i="7" s="1"/>
  <c r="I209" i="7"/>
  <c r="J209" i="7"/>
  <c r="K209" i="7"/>
  <c r="L209" i="7"/>
  <c r="C210" i="7"/>
  <c r="C211" i="7" s="1"/>
  <c r="D210" i="7"/>
  <c r="E210" i="7"/>
  <c r="F210" i="7"/>
  <c r="G210" i="7"/>
  <c r="H210" i="7"/>
  <c r="I210" i="7"/>
  <c r="I211" i="7" s="1"/>
  <c r="J210" i="7"/>
  <c r="J211" i="7" s="1"/>
  <c r="K210" i="7"/>
  <c r="K211" i="7" s="1"/>
  <c r="L210" i="7"/>
  <c r="B210" i="7"/>
  <c r="B209" i="7"/>
  <c r="K159" i="7"/>
  <c r="L159" i="7"/>
  <c r="K160" i="7"/>
  <c r="K161" i="7" s="1"/>
  <c r="L160" i="7"/>
  <c r="L161" i="7" s="1"/>
  <c r="J160" i="7"/>
  <c r="I160" i="7"/>
  <c r="H160" i="7"/>
  <c r="H161" i="7" s="1"/>
  <c r="G160" i="7"/>
  <c r="G161" i="7" s="1"/>
  <c r="F160" i="7"/>
  <c r="F161" i="7" s="1"/>
  <c r="E160" i="7"/>
  <c r="D160" i="7"/>
  <c r="C160" i="7"/>
  <c r="C161" i="7" s="1"/>
  <c r="B160" i="7"/>
  <c r="J159" i="7"/>
  <c r="I159" i="7"/>
  <c r="H159" i="7"/>
  <c r="G159" i="7"/>
  <c r="F159" i="7"/>
  <c r="E159" i="7"/>
  <c r="D159" i="7"/>
  <c r="C159" i="7"/>
  <c r="B159" i="7"/>
  <c r="C140" i="7"/>
  <c r="D140" i="7"/>
  <c r="E140" i="7"/>
  <c r="H140" i="7"/>
  <c r="C138" i="7"/>
  <c r="D138" i="7"/>
  <c r="E138" i="7"/>
  <c r="F138" i="7"/>
  <c r="G138" i="7"/>
  <c r="H138" i="7"/>
  <c r="I138" i="7"/>
  <c r="J138" i="7"/>
  <c r="C139" i="7"/>
  <c r="D139" i="7"/>
  <c r="E139" i="7"/>
  <c r="F139" i="7"/>
  <c r="F140" i="7" s="1"/>
  <c r="G139" i="7"/>
  <c r="G140" i="7" s="1"/>
  <c r="H139" i="7"/>
  <c r="I139" i="7"/>
  <c r="I140" i="7" s="1"/>
  <c r="J139" i="7"/>
  <c r="J140" i="7" s="1"/>
  <c r="B139" i="7"/>
  <c r="B140" i="7" s="1"/>
  <c r="B138" i="7"/>
  <c r="F72" i="8"/>
  <c r="F73" i="8"/>
  <c r="F74" i="8"/>
  <c r="F75" i="8"/>
  <c r="F76" i="8"/>
  <c r="F77" i="8"/>
  <c r="F78" i="8"/>
  <c r="F79" i="8"/>
  <c r="F80" i="8"/>
  <c r="F81" i="8"/>
  <c r="F82" i="8"/>
  <c r="E83" i="8"/>
  <c r="F71" i="8"/>
  <c r="D72" i="8"/>
  <c r="D73" i="8"/>
  <c r="D74" i="8"/>
  <c r="D75" i="8"/>
  <c r="D76" i="8"/>
  <c r="D77" i="8"/>
  <c r="D78" i="8"/>
  <c r="D79" i="8"/>
  <c r="D80" i="8"/>
  <c r="D81" i="8"/>
  <c r="D82" i="8"/>
  <c r="D71" i="8"/>
  <c r="C83" i="8"/>
  <c r="E65" i="8"/>
  <c r="F54" i="8" s="1"/>
  <c r="C65" i="8"/>
  <c r="D54" i="8" s="1"/>
  <c r="T155" i="7" l="1"/>
  <c r="P155" i="7"/>
  <c r="X155" i="7"/>
  <c r="Z154" i="7"/>
  <c r="R154" i="7"/>
  <c r="T153" i="7"/>
  <c r="X151" i="7"/>
  <c r="P154" i="7"/>
  <c r="Y158" i="7"/>
  <c r="Q158" i="7"/>
  <c r="W155" i="7"/>
  <c r="Y154" i="7"/>
  <c r="Q154" i="7"/>
  <c r="S153" i="7"/>
  <c r="U152" i="7"/>
  <c r="W151" i="7"/>
  <c r="Y150" i="7"/>
  <c r="Q150" i="7"/>
  <c r="P153" i="7"/>
  <c r="X158" i="7"/>
  <c r="Z157" i="7"/>
  <c r="R157" i="7"/>
  <c r="V155" i="7"/>
  <c r="X154" i="7"/>
  <c r="Z153" i="7"/>
  <c r="R153" i="7"/>
  <c r="T152" i="7"/>
  <c r="V151" i="7"/>
  <c r="X150" i="7"/>
  <c r="Z149" i="7"/>
  <c r="R149" i="7"/>
  <c r="P152" i="7"/>
  <c r="Y157" i="7"/>
  <c r="U155" i="7"/>
  <c r="W154" i="7"/>
  <c r="Y153" i="7"/>
  <c r="Q153" i="7"/>
  <c r="S152" i="7"/>
  <c r="U151" i="7"/>
  <c r="W150" i="7"/>
  <c r="Y149" i="7"/>
  <c r="S155" i="7"/>
  <c r="U154" i="7"/>
  <c r="W153" i="7"/>
  <c r="S151" i="7"/>
  <c r="Z155" i="7"/>
  <c r="R155" i="7"/>
  <c r="T154" i="7"/>
  <c r="R151" i="7"/>
  <c r="V153" i="7"/>
  <c r="Y155" i="7"/>
  <c r="Y151" i="7"/>
  <c r="V186" i="7"/>
  <c r="V190" i="7"/>
  <c r="V194" i="7"/>
  <c r="V198" i="7"/>
  <c r="V202" i="7"/>
  <c r="V206" i="7"/>
  <c r="V187" i="7"/>
  <c r="V195" i="7"/>
  <c r="V199" i="7"/>
  <c r="V191" i="7"/>
  <c r="V203" i="7"/>
  <c r="V207" i="7"/>
  <c r="V184" i="7"/>
  <c r="V188" i="7"/>
  <c r="V192" i="7"/>
  <c r="V196" i="7"/>
  <c r="V200" i="7"/>
  <c r="V204" i="7"/>
  <c r="V208" i="7"/>
  <c r="U187" i="7"/>
  <c r="U191" i="7"/>
  <c r="U195" i="7"/>
  <c r="U199" i="7"/>
  <c r="U203" i="7"/>
  <c r="U207" i="7"/>
  <c r="U184" i="7"/>
  <c r="U188" i="7"/>
  <c r="U192" i="7"/>
  <c r="U196" i="7"/>
  <c r="U200" i="7"/>
  <c r="U204" i="7"/>
  <c r="U208" i="7"/>
  <c r="U185" i="7"/>
  <c r="U189" i="7"/>
  <c r="U193" i="7"/>
  <c r="V197" i="7"/>
  <c r="U194" i="7"/>
  <c r="V185" i="7"/>
  <c r="T187" i="7"/>
  <c r="T191" i="7"/>
  <c r="T195" i="7"/>
  <c r="T199" i="7"/>
  <c r="T203" i="7"/>
  <c r="T207" i="7"/>
  <c r="T184" i="7"/>
  <c r="T192" i="7"/>
  <c r="T188" i="7"/>
  <c r="T196" i="7"/>
  <c r="T200" i="7"/>
  <c r="T204" i="7"/>
  <c r="T208" i="7"/>
  <c r="T185" i="7"/>
  <c r="T189" i="7"/>
  <c r="T193" i="7"/>
  <c r="T197" i="7"/>
  <c r="T201" i="7"/>
  <c r="T205" i="7"/>
  <c r="U197" i="7"/>
  <c r="T194" i="7"/>
  <c r="V201" i="7"/>
  <c r="U198" i="7"/>
  <c r="U186" i="7"/>
  <c r="V189" i="7"/>
  <c r="I161" i="7"/>
  <c r="P204" i="7"/>
  <c r="P196" i="7"/>
  <c r="P188" i="7"/>
  <c r="B161" i="7"/>
  <c r="J161" i="7"/>
  <c r="P203" i="7"/>
  <c r="P195" i="7"/>
  <c r="P187" i="7"/>
  <c r="W207" i="7"/>
  <c r="Y206" i="7"/>
  <c r="Q206" i="7"/>
  <c r="S205" i="7"/>
  <c r="W203" i="7"/>
  <c r="Y202" i="7"/>
  <c r="Q202" i="7"/>
  <c r="S201" i="7"/>
  <c r="W199" i="7"/>
  <c r="Y198" i="7"/>
  <c r="Q198" i="7"/>
  <c r="S197" i="7"/>
  <c r="W195" i="7"/>
  <c r="Y194" i="7"/>
  <c r="Q194" i="7"/>
  <c r="S193" i="7"/>
  <c r="W191" i="7"/>
  <c r="Y190" i="7"/>
  <c r="Q190" i="7"/>
  <c r="S189" i="7"/>
  <c r="Y186" i="7"/>
  <c r="Q186" i="7"/>
  <c r="S185" i="7"/>
  <c r="P184" i="7"/>
  <c r="P201" i="7"/>
  <c r="P193" i="7"/>
  <c r="P185" i="7"/>
  <c r="S208" i="7"/>
  <c r="Y205" i="7"/>
  <c r="Q205" i="7"/>
  <c r="S204" i="7"/>
  <c r="Y201" i="7"/>
  <c r="Q201" i="7"/>
  <c r="S200" i="7"/>
  <c r="Y197" i="7"/>
  <c r="Q197" i="7"/>
  <c r="S196" i="7"/>
  <c r="Y193" i="7"/>
  <c r="Q193" i="7"/>
  <c r="S192" i="7"/>
  <c r="Y189" i="7"/>
  <c r="Q189" i="7"/>
  <c r="S188" i="7"/>
  <c r="D161" i="7"/>
  <c r="E161" i="7"/>
  <c r="L211" i="7"/>
  <c r="D211" i="7"/>
  <c r="F211" i="7"/>
  <c r="P208" i="7"/>
  <c r="P200" i="7"/>
  <c r="Z208" i="7"/>
  <c r="R208" i="7"/>
  <c r="X205" i="7"/>
  <c r="Z204" i="7"/>
  <c r="R204" i="7"/>
  <c r="X201" i="7"/>
  <c r="Z200" i="7"/>
  <c r="R200" i="7"/>
  <c r="X197" i="7"/>
  <c r="Z196" i="7"/>
  <c r="R196" i="7"/>
  <c r="X193" i="7"/>
  <c r="Z192" i="7"/>
  <c r="R192" i="7"/>
  <c r="X189" i="7"/>
  <c r="Z188" i="7"/>
  <c r="R188" i="7"/>
  <c r="E211" i="7"/>
  <c r="G211" i="7"/>
  <c r="B211" i="7"/>
  <c r="F60" i="8"/>
  <c r="F59" i="8"/>
  <c r="F53" i="8"/>
  <c r="F57" i="8"/>
  <c r="F64" i="8"/>
  <c r="F56" i="8"/>
  <c r="F61" i="8"/>
  <c r="F55" i="8"/>
  <c r="F58" i="8"/>
  <c r="F63" i="8"/>
  <c r="F62" i="8"/>
  <c r="D61" i="8"/>
  <c r="D60" i="8"/>
  <c r="D59" i="8"/>
  <c r="D56" i="8"/>
  <c r="D58" i="8"/>
  <c r="D53" i="8"/>
  <c r="D57" i="8"/>
  <c r="D64" i="8"/>
  <c r="D63" i="8"/>
  <c r="D55" i="8"/>
  <c r="D62" i="8"/>
  <c r="G36" i="10"/>
  <c r="G37" i="10"/>
  <c r="F37" i="10"/>
  <c r="F36" i="10"/>
  <c r="G39" i="10"/>
  <c r="G38" i="10"/>
  <c r="F39" i="10"/>
  <c r="F40" i="10"/>
  <c r="F38" i="10"/>
  <c r="D18" i="9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43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44" i="1"/>
  <c r="F43" i="1"/>
  <c r="F34" i="8"/>
  <c r="F35" i="8"/>
  <c r="F36" i="8"/>
  <c r="F37" i="8"/>
  <c r="F38" i="8"/>
  <c r="F39" i="8"/>
  <c r="F40" i="8"/>
  <c r="F41" i="8"/>
  <c r="F42" i="8"/>
  <c r="F43" i="8"/>
  <c r="F44" i="8"/>
  <c r="F33" i="8"/>
  <c r="F3" i="4"/>
  <c r="F4" i="4"/>
  <c r="F5" i="4"/>
  <c r="F6" i="4"/>
  <c r="F7" i="4"/>
  <c r="F8" i="4"/>
  <c r="F2" i="4"/>
  <c r="D9" i="4"/>
  <c r="D3" i="4"/>
  <c r="D4" i="4"/>
  <c r="D5" i="4"/>
  <c r="D6" i="4"/>
  <c r="D7" i="4"/>
  <c r="D8" i="4"/>
  <c r="D2" i="4"/>
  <c r="W5" i="15" l="1"/>
  <c r="W6" i="15"/>
  <c r="W7" i="15"/>
  <c r="W8" i="15"/>
  <c r="W9" i="15"/>
  <c r="W4" i="15"/>
  <c r="U9" i="15" l="1"/>
  <c r="I12" i="16" l="1"/>
  <c r="I11" i="16"/>
  <c r="I5" i="16"/>
  <c r="I4" i="16"/>
  <c r="I3" i="16"/>
  <c r="D8" i="16"/>
  <c r="D9" i="16"/>
  <c r="H13" i="16"/>
  <c r="I10" i="16" s="1"/>
  <c r="C13" i="16"/>
  <c r="D10" i="16" s="1"/>
  <c r="K11" i="16" l="1"/>
  <c r="K10" i="16"/>
  <c r="D7" i="16"/>
  <c r="D6" i="16"/>
  <c r="I6" i="16"/>
  <c r="K6" i="16" s="1"/>
  <c r="D2" i="16"/>
  <c r="D5" i="16"/>
  <c r="K5" i="16" s="1"/>
  <c r="I7" i="16"/>
  <c r="D12" i="16"/>
  <c r="K12" i="16" s="1"/>
  <c r="D4" i="16"/>
  <c r="K4" i="16" s="1"/>
  <c r="I8" i="16"/>
  <c r="K8" i="16" s="1"/>
  <c r="D11" i="16"/>
  <c r="D3" i="16"/>
  <c r="K3" i="16" s="1"/>
  <c r="I9" i="16"/>
  <c r="K9" i="16" s="1"/>
  <c r="I2" i="16"/>
  <c r="K2" i="16" s="1"/>
  <c r="P9" i="15"/>
  <c r="O9" i="15"/>
  <c r="Q5" i="15"/>
  <c r="Q6" i="15"/>
  <c r="Q7" i="15"/>
  <c r="Q8" i="15"/>
  <c r="Q4" i="15"/>
  <c r="K7" i="16" l="1"/>
  <c r="Q9" i="15"/>
  <c r="B49" i="8"/>
  <c r="D49" i="8"/>
  <c r="F49" i="8" s="1"/>
  <c r="D100" i="7"/>
  <c r="B101" i="7"/>
  <c r="B114" i="7"/>
  <c r="B113" i="7"/>
  <c r="J3" i="12" l="1"/>
  <c r="E18" i="12"/>
  <c r="E2" i="12"/>
  <c r="E12" i="12"/>
  <c r="E33" i="12"/>
  <c r="E4" i="12"/>
  <c r="E55" i="12" s="1"/>
  <c r="E22" i="12"/>
  <c r="E3" i="12"/>
  <c r="E27" i="12"/>
  <c r="E25" i="12"/>
  <c r="E24" i="12"/>
  <c r="E13" i="12"/>
  <c r="E30" i="12"/>
  <c r="E36" i="12"/>
  <c r="F36" i="12" s="1"/>
  <c r="E39" i="12"/>
  <c r="E7" i="12"/>
  <c r="E9" i="12"/>
  <c r="E5" i="12"/>
  <c r="E11" i="12"/>
  <c r="E23" i="12"/>
  <c r="E37" i="12"/>
  <c r="E44" i="12"/>
  <c r="F44" i="12" s="1"/>
  <c r="E43" i="12"/>
  <c r="E20" i="12"/>
  <c r="E10" i="12"/>
  <c r="E19" i="12"/>
  <c r="E15" i="12"/>
  <c r="E50" i="12"/>
  <c r="E51" i="12"/>
  <c r="E41" i="12"/>
  <c r="F41" i="12" s="1"/>
  <c r="E35" i="12"/>
  <c r="E17" i="12"/>
  <c r="E46" i="12"/>
  <c r="E45" i="12"/>
  <c r="E29" i="12"/>
  <c r="E31" i="12"/>
  <c r="E32" i="12"/>
  <c r="E49" i="12"/>
  <c r="F49" i="12" s="1"/>
  <c r="E48" i="12"/>
  <c r="E38" i="12"/>
  <c r="E6" i="12"/>
  <c r="E40" i="12"/>
  <c r="E21" i="12"/>
  <c r="E42" i="12"/>
  <c r="E26" i="12"/>
  <c r="E34" i="12"/>
  <c r="F34" i="12" s="1"/>
  <c r="E8" i="12"/>
  <c r="E47" i="12"/>
  <c r="E28" i="12"/>
  <c r="E16" i="12"/>
  <c r="E52" i="12"/>
  <c r="E53" i="12"/>
  <c r="E54" i="12"/>
  <c r="E14" i="12"/>
  <c r="F14" i="12" s="1"/>
  <c r="C2" i="12"/>
  <c r="C12" i="12"/>
  <c r="C33" i="12"/>
  <c r="C22" i="12"/>
  <c r="C3" i="12"/>
  <c r="C27" i="12"/>
  <c r="C24" i="12"/>
  <c r="C13" i="12"/>
  <c r="C30" i="12"/>
  <c r="C39" i="12"/>
  <c r="C7" i="12"/>
  <c r="C9" i="12"/>
  <c r="C11" i="12"/>
  <c r="C23" i="12"/>
  <c r="C37" i="12"/>
  <c r="C43" i="12"/>
  <c r="C20" i="12"/>
  <c r="C10" i="12"/>
  <c r="C15" i="12"/>
  <c r="C50" i="12"/>
  <c r="C51" i="12"/>
  <c r="C35" i="12"/>
  <c r="C17" i="12"/>
  <c r="C46" i="12"/>
  <c r="C29" i="12"/>
  <c r="C31" i="12"/>
  <c r="C32" i="12"/>
  <c r="C48" i="12"/>
  <c r="C38" i="12"/>
  <c r="C6" i="12"/>
  <c r="C21" i="12"/>
  <c r="C42" i="12"/>
  <c r="C26" i="12"/>
  <c r="C8" i="12"/>
  <c r="C47" i="12"/>
  <c r="C28" i="12"/>
  <c r="C14" i="12"/>
  <c r="K55" i="12"/>
  <c r="H55" i="12"/>
  <c r="A55" i="12"/>
  <c r="C18" i="12" s="1"/>
  <c r="G80" i="13"/>
  <c r="G81" i="13" s="1"/>
  <c r="G83" i="13"/>
  <c r="G84" i="13"/>
  <c r="G87" i="13"/>
  <c r="G88" i="13"/>
  <c r="H88" i="13"/>
  <c r="F88" i="13"/>
  <c r="F87" i="13"/>
  <c r="F86" i="13"/>
  <c r="F85" i="13"/>
  <c r="F84" i="13"/>
  <c r="F83" i="13"/>
  <c r="F82" i="13"/>
  <c r="F80" i="13"/>
  <c r="F81" i="13" s="1"/>
  <c r="F79" i="13"/>
  <c r="F78" i="13"/>
  <c r="F77" i="13"/>
  <c r="D80" i="13"/>
  <c r="D81" i="13"/>
  <c r="D84" i="13"/>
  <c r="D85" i="13"/>
  <c r="H85" i="13" s="1"/>
  <c r="D86" i="13"/>
  <c r="H86" i="13" s="1"/>
  <c r="D87" i="13"/>
  <c r="H87" i="13" s="1"/>
  <c r="D88" i="13"/>
  <c r="C85" i="13"/>
  <c r="G85" i="13" s="1"/>
  <c r="C84" i="13"/>
  <c r="C83" i="13"/>
  <c r="D83" i="13" s="1"/>
  <c r="C82" i="13"/>
  <c r="D82" i="13" s="1"/>
  <c r="H82" i="13" s="1"/>
  <c r="C81" i="13"/>
  <c r="C79" i="13"/>
  <c r="G79" i="13" s="1"/>
  <c r="C78" i="13"/>
  <c r="D78" i="13" s="1"/>
  <c r="C77" i="13"/>
  <c r="G77" i="13" s="1"/>
  <c r="C88" i="13"/>
  <c r="C87" i="13"/>
  <c r="C86" i="13"/>
  <c r="G86" i="13" s="1"/>
  <c r="C80" i="13"/>
  <c r="A39" i="13"/>
  <c r="D38" i="13" s="1"/>
  <c r="F16" i="12" l="1"/>
  <c r="F40" i="12"/>
  <c r="F45" i="12"/>
  <c r="F19" i="12"/>
  <c r="F5" i="12"/>
  <c r="F25" i="12"/>
  <c r="F18" i="12"/>
  <c r="F2" i="12"/>
  <c r="F24" i="12"/>
  <c r="F11" i="12"/>
  <c r="F15" i="12"/>
  <c r="F29" i="12"/>
  <c r="F21" i="12"/>
  <c r="F12" i="12"/>
  <c r="F13" i="12"/>
  <c r="F23" i="12"/>
  <c r="F50" i="12"/>
  <c r="F31" i="12"/>
  <c r="F42" i="12"/>
  <c r="F33" i="12"/>
  <c r="F37" i="12"/>
  <c r="F51" i="12"/>
  <c r="F32" i="12"/>
  <c r="F26" i="12"/>
  <c r="F30" i="12"/>
  <c r="F22" i="12"/>
  <c r="F39" i="12"/>
  <c r="F43" i="12"/>
  <c r="F35" i="12"/>
  <c r="F48" i="12"/>
  <c r="F8" i="12"/>
  <c r="F7" i="12"/>
  <c r="F20" i="12"/>
  <c r="F17" i="12"/>
  <c r="F38" i="12"/>
  <c r="F47" i="12"/>
  <c r="F27" i="12"/>
  <c r="F9" i="12"/>
  <c r="F46" i="12"/>
  <c r="F6" i="12"/>
  <c r="F28" i="12"/>
  <c r="F3" i="12"/>
  <c r="F10" i="12"/>
  <c r="C34" i="12"/>
  <c r="C49" i="12"/>
  <c r="C41" i="12"/>
  <c r="C44" i="12"/>
  <c r="C36" i="12"/>
  <c r="C4" i="12"/>
  <c r="F4" i="12"/>
  <c r="C16" i="12"/>
  <c r="C40" i="12"/>
  <c r="C45" i="12"/>
  <c r="C19" i="12"/>
  <c r="C5" i="12"/>
  <c r="C25" i="12"/>
  <c r="H83" i="13"/>
  <c r="H84" i="13"/>
  <c r="H80" i="13"/>
  <c r="H81" i="13" s="1"/>
  <c r="D79" i="13"/>
  <c r="H78" i="13" s="1"/>
  <c r="G82" i="13"/>
  <c r="G78" i="13"/>
  <c r="D77" i="13"/>
  <c r="H77" i="13" s="1"/>
  <c r="D35" i="13"/>
  <c r="D37" i="13"/>
  <c r="D36" i="13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28" i="14"/>
  <c r="D50" i="14"/>
  <c r="D52" i="14"/>
  <c r="D53" i="14"/>
  <c r="D118" i="14"/>
  <c r="D79" i="14" s="1"/>
  <c r="D78" i="14"/>
  <c r="D86" i="14"/>
  <c r="D94" i="14"/>
  <c r="D102" i="14"/>
  <c r="D110" i="14"/>
  <c r="D75" i="14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" i="14"/>
  <c r="D26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J22" i="13"/>
  <c r="J23" i="13"/>
  <c r="D29" i="13"/>
  <c r="D30" i="13"/>
  <c r="D27" i="13"/>
  <c r="D28" i="13" s="1"/>
  <c r="D25" i="13"/>
  <c r="D26" i="13" s="1"/>
  <c r="D22" i="13"/>
  <c r="D23" i="13" s="1"/>
  <c r="D17" i="13"/>
  <c r="D18" i="13" s="1"/>
  <c r="D13" i="13"/>
  <c r="D14" i="13" s="1"/>
  <c r="D11" i="13"/>
  <c r="D12" i="13" s="1"/>
  <c r="D15" i="13"/>
  <c r="D16" i="13" s="1"/>
  <c r="C4" i="13"/>
  <c r="B6" i="13"/>
  <c r="C3" i="13" s="1"/>
  <c r="E44" i="10"/>
  <c r="D43" i="10"/>
  <c r="D44" i="10"/>
  <c r="D45" i="10"/>
  <c r="B46" i="10"/>
  <c r="D42" i="10"/>
  <c r="H79" i="13" l="1"/>
  <c r="C2" i="13"/>
  <c r="C5" i="13"/>
  <c r="D117" i="14"/>
  <c r="D109" i="14"/>
  <c r="D101" i="14"/>
  <c r="D93" i="14"/>
  <c r="D85" i="14"/>
  <c r="D77" i="14"/>
  <c r="D116" i="14"/>
  <c r="D108" i="14"/>
  <c r="D100" i="14"/>
  <c r="D92" i="14"/>
  <c r="D84" i="14"/>
  <c r="D76" i="14"/>
  <c r="D115" i="14"/>
  <c r="D107" i="14"/>
  <c r="D99" i="14"/>
  <c r="D91" i="14"/>
  <c r="D83" i="14"/>
  <c r="D114" i="14"/>
  <c r="D106" i="14"/>
  <c r="D98" i="14"/>
  <c r="D90" i="14"/>
  <c r="D82" i="14"/>
  <c r="D113" i="14"/>
  <c r="D105" i="14"/>
  <c r="D97" i="14"/>
  <c r="D89" i="14"/>
  <c r="D81" i="14"/>
  <c r="D112" i="14"/>
  <c r="D104" i="14"/>
  <c r="D96" i="14"/>
  <c r="D88" i="14"/>
  <c r="D80" i="14"/>
  <c r="D111" i="14"/>
  <c r="D103" i="14"/>
  <c r="D95" i="14"/>
  <c r="D87" i="14"/>
  <c r="M4" i="12"/>
  <c r="M27" i="12"/>
  <c r="J12" i="12"/>
  <c r="D120" i="7"/>
  <c r="D119" i="7"/>
  <c r="D118" i="7"/>
  <c r="D117" i="7"/>
  <c r="D116" i="7"/>
  <c r="D115" i="7"/>
  <c r="D114" i="7"/>
  <c r="D113" i="7"/>
  <c r="B120" i="7"/>
  <c r="B119" i="7"/>
  <c r="B118" i="7"/>
  <c r="B117" i="7"/>
  <c r="B116" i="7"/>
  <c r="B115" i="7"/>
  <c r="D107" i="7"/>
  <c r="D106" i="7"/>
  <c r="D105" i="7"/>
  <c r="D104" i="7"/>
  <c r="D103" i="7"/>
  <c r="D102" i="7"/>
  <c r="D101" i="7"/>
  <c r="B107" i="7"/>
  <c r="B106" i="7"/>
  <c r="B105" i="7"/>
  <c r="B104" i="7"/>
  <c r="B103" i="7"/>
  <c r="B102" i="7"/>
  <c r="B100" i="7"/>
  <c r="D32" i="10"/>
  <c r="D31" i="10"/>
  <c r="C102" i="7" l="1"/>
  <c r="C103" i="7"/>
  <c r="C107" i="7"/>
  <c r="D108" i="7"/>
  <c r="D109" i="7" s="1"/>
  <c r="E100" i="7" s="1"/>
  <c r="M44" i="12"/>
  <c r="M47" i="12"/>
  <c r="M38" i="12"/>
  <c r="M41" i="12"/>
  <c r="M36" i="12"/>
  <c r="M31" i="12"/>
  <c r="M23" i="12"/>
  <c r="M12" i="12"/>
  <c r="M14" i="12"/>
  <c r="M29" i="12"/>
  <c r="M11" i="12"/>
  <c r="M2" i="12"/>
  <c r="M54" i="12"/>
  <c r="M45" i="12"/>
  <c r="M5" i="12"/>
  <c r="M18" i="12"/>
  <c r="M16" i="12"/>
  <c r="M40" i="12"/>
  <c r="M17" i="12"/>
  <c r="M20" i="12"/>
  <c r="M7" i="12"/>
  <c r="M3" i="12"/>
  <c r="J8" i="12"/>
  <c r="M28" i="12"/>
  <c r="M6" i="12"/>
  <c r="M35" i="12"/>
  <c r="M43" i="12"/>
  <c r="M39" i="12"/>
  <c r="M22" i="12"/>
  <c r="M8" i="12"/>
  <c r="M32" i="12"/>
  <c r="M51" i="12"/>
  <c r="M37" i="12"/>
  <c r="M30" i="12"/>
  <c r="M33" i="12"/>
  <c r="M34" i="12"/>
  <c r="M50" i="12"/>
  <c r="M13" i="12"/>
  <c r="M26" i="12"/>
  <c r="M15" i="12"/>
  <c r="M24" i="12"/>
  <c r="M42" i="12"/>
  <c r="M19" i="12"/>
  <c r="M25" i="12"/>
  <c r="M53" i="12"/>
  <c r="M21" i="12"/>
  <c r="M46" i="12"/>
  <c r="M10" i="12"/>
  <c r="M9" i="12"/>
  <c r="J47" i="12"/>
  <c r="J34" i="12"/>
  <c r="J26" i="12"/>
  <c r="J42" i="12"/>
  <c r="J21" i="12"/>
  <c r="J16" i="12"/>
  <c r="J40" i="12"/>
  <c r="J28" i="12"/>
  <c r="J24" i="12"/>
  <c r="J2" i="12"/>
  <c r="J29" i="12"/>
  <c r="J15" i="12"/>
  <c r="J11" i="12"/>
  <c r="J46" i="12"/>
  <c r="J10" i="12"/>
  <c r="J9" i="12"/>
  <c r="J27" i="12"/>
  <c r="J14" i="12"/>
  <c r="J17" i="12"/>
  <c r="J20" i="12"/>
  <c r="J7" i="12"/>
  <c r="J45" i="12"/>
  <c r="J19" i="12"/>
  <c r="J5" i="12"/>
  <c r="J25" i="12"/>
  <c r="J18" i="12"/>
  <c r="J6" i="12"/>
  <c r="J35" i="12"/>
  <c r="J43" i="12"/>
  <c r="J39" i="12"/>
  <c r="J22" i="12"/>
  <c r="J38" i="12"/>
  <c r="J41" i="12"/>
  <c r="J44" i="12"/>
  <c r="J36" i="12"/>
  <c r="J4" i="12"/>
  <c r="J32" i="12"/>
  <c r="J51" i="12"/>
  <c r="J37" i="12"/>
  <c r="J30" i="12"/>
  <c r="J33" i="12"/>
  <c r="J31" i="12"/>
  <c r="J50" i="12"/>
  <c r="J23" i="12"/>
  <c r="J13" i="12"/>
  <c r="D121" i="7"/>
  <c r="E118" i="7" s="1"/>
  <c r="E119" i="7"/>
  <c r="B121" i="7"/>
  <c r="B108" i="7"/>
  <c r="B109" i="7" s="1"/>
  <c r="C101" i="7" s="1"/>
  <c r="F28" i="10"/>
  <c r="F27" i="10"/>
  <c r="F26" i="10"/>
  <c r="F25" i="10"/>
  <c r="D26" i="10"/>
  <c r="D27" i="10"/>
  <c r="D28" i="10"/>
  <c r="D25" i="10"/>
  <c r="E25" i="10"/>
  <c r="E28" i="10"/>
  <c r="E27" i="10"/>
  <c r="E26" i="10"/>
  <c r="C29" i="10"/>
  <c r="C28" i="10"/>
  <c r="C27" i="10"/>
  <c r="C26" i="10"/>
  <c r="C25" i="10"/>
  <c r="D16" i="9"/>
  <c r="B16" i="9"/>
  <c r="C14" i="9" s="1"/>
  <c r="D45" i="8"/>
  <c r="B45" i="8"/>
  <c r="C49" i="8" s="1"/>
  <c r="D74" i="1"/>
  <c r="D73" i="1"/>
  <c r="D72" i="1"/>
  <c r="D75" i="1" s="1"/>
  <c r="D70" i="1"/>
  <c r="D69" i="1"/>
  <c r="D68" i="1"/>
  <c r="D66" i="1"/>
  <c r="D65" i="1"/>
  <c r="D64" i="1"/>
  <c r="D67" i="1" s="1"/>
  <c r="D62" i="1"/>
  <c r="D61" i="1"/>
  <c r="D60" i="1"/>
  <c r="D63" i="1" s="1"/>
  <c r="D58" i="1"/>
  <c r="D57" i="1"/>
  <c r="D56" i="1"/>
  <c r="D59" i="1" s="1"/>
  <c r="D54" i="1"/>
  <c r="D53" i="1"/>
  <c r="D52" i="1"/>
  <c r="D51" i="1"/>
  <c r="D50" i="1"/>
  <c r="D49" i="1"/>
  <c r="D48" i="1"/>
  <c r="D46" i="1"/>
  <c r="D45" i="1"/>
  <c r="D44" i="1"/>
  <c r="D47" i="1" s="1"/>
  <c r="D43" i="1"/>
  <c r="B73" i="1"/>
  <c r="B75" i="1" s="1"/>
  <c r="B74" i="1"/>
  <c r="B72" i="1"/>
  <c r="B69" i="1"/>
  <c r="B70" i="1"/>
  <c r="B68" i="1"/>
  <c r="B65" i="1"/>
  <c r="B66" i="1"/>
  <c r="B64" i="1"/>
  <c r="B61" i="1"/>
  <c r="B62" i="1"/>
  <c r="B60" i="1"/>
  <c r="B57" i="1"/>
  <c r="B58" i="1"/>
  <c r="B56" i="1"/>
  <c r="B59" i="1" s="1"/>
  <c r="B53" i="1"/>
  <c r="B54" i="1"/>
  <c r="B52" i="1"/>
  <c r="B49" i="1"/>
  <c r="B50" i="1"/>
  <c r="B48" i="1"/>
  <c r="B44" i="1"/>
  <c r="B45" i="1"/>
  <c r="B46" i="1"/>
  <c r="B43" i="1"/>
  <c r="B27" i="1"/>
  <c r="C16" i="1" s="1"/>
  <c r="A50" i="7"/>
  <c r="D31" i="7"/>
  <c r="D51" i="7" s="1"/>
  <c r="D32" i="7"/>
  <c r="D52" i="7" s="1"/>
  <c r="D33" i="7"/>
  <c r="D34" i="7"/>
  <c r="D53" i="7" s="1"/>
  <c r="D35" i="7"/>
  <c r="D36" i="7"/>
  <c r="D37" i="7"/>
  <c r="D54" i="7" s="1"/>
  <c r="D38" i="7"/>
  <c r="D55" i="7" s="1"/>
  <c r="D39" i="7"/>
  <c r="D40" i="7"/>
  <c r="D30" i="7"/>
  <c r="B31" i="7"/>
  <c r="B51" i="7" s="1"/>
  <c r="B32" i="7"/>
  <c r="B52" i="7" s="1"/>
  <c r="B33" i="7"/>
  <c r="B34" i="7"/>
  <c r="B53" i="7" s="1"/>
  <c r="B35" i="7"/>
  <c r="B36" i="7"/>
  <c r="B37" i="7"/>
  <c r="B54" i="7" s="1"/>
  <c r="B38" i="7"/>
  <c r="B55" i="7" s="1"/>
  <c r="B39" i="7"/>
  <c r="B40" i="7"/>
  <c r="B30" i="7"/>
  <c r="A29" i="7"/>
  <c r="C13" i="1"/>
  <c r="A75" i="1"/>
  <c r="A71" i="1"/>
  <c r="A67" i="1"/>
  <c r="A63" i="1"/>
  <c r="A59" i="1"/>
  <c r="A55" i="1"/>
  <c r="A51" i="1"/>
  <c r="A47" i="1"/>
  <c r="C6" i="4"/>
  <c r="E9" i="4"/>
  <c r="B9" i="4"/>
  <c r="C7" i="4" s="1"/>
  <c r="C3" i="1"/>
  <c r="C19" i="1"/>
  <c r="C25" i="1"/>
  <c r="C26" i="1"/>
  <c r="C2" i="1"/>
  <c r="D27" i="1"/>
  <c r="E3" i="1" s="1"/>
  <c r="C106" i="7" l="1"/>
  <c r="E103" i="7"/>
  <c r="D57" i="7"/>
  <c r="C104" i="7"/>
  <c r="E102" i="7"/>
  <c r="D56" i="7"/>
  <c r="E120" i="7"/>
  <c r="E104" i="7"/>
  <c r="E101" i="7"/>
  <c r="B58" i="7"/>
  <c r="E117" i="7"/>
  <c r="C100" i="7"/>
  <c r="E116" i="7"/>
  <c r="E107" i="7"/>
  <c r="B56" i="7"/>
  <c r="B59" i="7" s="1"/>
  <c r="B60" i="7" s="1"/>
  <c r="B44" i="7"/>
  <c r="B57" i="7"/>
  <c r="D58" i="7"/>
  <c r="E115" i="7"/>
  <c r="E106" i="7"/>
  <c r="C33" i="8"/>
  <c r="C37" i="8"/>
  <c r="C40" i="8"/>
  <c r="C38" i="8"/>
  <c r="C44" i="8"/>
  <c r="C43" i="8"/>
  <c r="C35" i="8"/>
  <c r="F45" i="8"/>
  <c r="E49" i="8"/>
  <c r="C36" i="8"/>
  <c r="C42" i="8"/>
  <c r="C34" i="8"/>
  <c r="C39" i="8"/>
  <c r="C41" i="8"/>
  <c r="C19" i="9"/>
  <c r="C15" i="9"/>
  <c r="E15" i="9"/>
  <c r="E14" i="9"/>
  <c r="E113" i="7"/>
  <c r="E114" i="7"/>
  <c r="C113" i="7"/>
  <c r="C119" i="7"/>
  <c r="C120" i="7"/>
  <c r="C114" i="7"/>
  <c r="C115" i="7"/>
  <c r="C116" i="7"/>
  <c r="C117" i="7"/>
  <c r="C118" i="7"/>
  <c r="E29" i="10"/>
  <c r="C5" i="4"/>
  <c r="C3" i="4"/>
  <c r="C4" i="4"/>
  <c r="C2" i="4"/>
  <c r="C8" i="4"/>
  <c r="B47" i="1"/>
  <c r="B55" i="1"/>
  <c r="D71" i="1"/>
  <c r="D55" i="1"/>
  <c r="B71" i="1"/>
  <c r="B67" i="1"/>
  <c r="B63" i="1"/>
  <c r="B51" i="1"/>
  <c r="E26" i="1"/>
  <c r="E18" i="1"/>
  <c r="E10" i="1"/>
  <c r="E2" i="1"/>
  <c r="E25" i="1"/>
  <c r="E17" i="1"/>
  <c r="E9" i="1"/>
  <c r="E24" i="1"/>
  <c r="E16" i="1"/>
  <c r="E8" i="1"/>
  <c r="E23" i="1"/>
  <c r="E15" i="1"/>
  <c r="E7" i="1"/>
  <c r="E22" i="1"/>
  <c r="E14" i="1"/>
  <c r="E6" i="1"/>
  <c r="E21" i="1"/>
  <c r="E13" i="1"/>
  <c r="E5" i="1"/>
  <c r="E20" i="1"/>
  <c r="E12" i="1"/>
  <c r="E4" i="1"/>
  <c r="E19" i="1"/>
  <c r="E11" i="1"/>
  <c r="B42" i="7"/>
  <c r="D42" i="7"/>
  <c r="B43" i="7"/>
  <c r="D41" i="7"/>
  <c r="B41" i="7"/>
  <c r="D43" i="7"/>
  <c r="C18" i="1"/>
  <c r="C17" i="1"/>
  <c r="C11" i="1"/>
  <c r="C10" i="1"/>
  <c r="C9" i="1"/>
  <c r="C24" i="1"/>
  <c r="C8" i="1"/>
  <c r="C23" i="1"/>
  <c r="C15" i="1"/>
  <c r="C7" i="1"/>
  <c r="D76" i="1"/>
  <c r="E75" i="1" s="1"/>
  <c r="C22" i="1"/>
  <c r="C14" i="1"/>
  <c r="C6" i="1"/>
  <c r="C21" i="1"/>
  <c r="C5" i="1"/>
  <c r="C20" i="1"/>
  <c r="C12" i="1"/>
  <c r="C4" i="1"/>
  <c r="D44" i="7" l="1"/>
  <c r="E37" i="7" s="1"/>
  <c r="C51" i="7"/>
  <c r="C54" i="7"/>
  <c r="C52" i="7"/>
  <c r="C55" i="7"/>
  <c r="C53" i="7"/>
  <c r="C58" i="7"/>
  <c r="C57" i="7"/>
  <c r="E33" i="8"/>
  <c r="E40" i="8"/>
  <c r="E37" i="8"/>
  <c r="E38" i="8"/>
  <c r="E39" i="8"/>
  <c r="E42" i="8"/>
  <c r="E34" i="8"/>
  <c r="E44" i="8"/>
  <c r="E36" i="8"/>
  <c r="E43" i="8"/>
  <c r="E35" i="8"/>
  <c r="E41" i="8"/>
  <c r="G49" i="8"/>
  <c r="E43" i="7"/>
  <c r="E67" i="1"/>
  <c r="B76" i="1"/>
  <c r="C68" i="1" s="1"/>
  <c r="E39" i="7"/>
  <c r="D59" i="7"/>
  <c r="D60" i="7" s="1"/>
  <c r="E36" i="7"/>
  <c r="E30" i="7"/>
  <c r="E42" i="7"/>
  <c r="E34" i="7"/>
  <c r="E40" i="7"/>
  <c r="E41" i="7"/>
  <c r="E38" i="7"/>
  <c r="E31" i="7"/>
  <c r="E33" i="7"/>
  <c r="E32" i="7"/>
  <c r="E35" i="7"/>
  <c r="E71" i="1"/>
  <c r="E59" i="1"/>
  <c r="E51" i="1"/>
  <c r="E43" i="1"/>
  <c r="E65" i="1"/>
  <c r="E64" i="1"/>
  <c r="E74" i="1"/>
  <c r="E66" i="1"/>
  <c r="E58" i="1"/>
  <c r="E50" i="1"/>
  <c r="E56" i="1"/>
  <c r="E70" i="1"/>
  <c r="E62" i="1"/>
  <c r="E54" i="1"/>
  <c r="E46" i="1"/>
  <c r="E73" i="1"/>
  <c r="E49" i="1"/>
  <c r="E72" i="1"/>
  <c r="E69" i="1"/>
  <c r="E61" i="1"/>
  <c r="E53" i="1"/>
  <c r="E45" i="1"/>
  <c r="E68" i="1"/>
  <c r="E60" i="1"/>
  <c r="E52" i="1"/>
  <c r="E44" i="1"/>
  <c r="E57" i="1"/>
  <c r="E48" i="1"/>
  <c r="E47" i="1"/>
  <c r="E55" i="1"/>
  <c r="E63" i="1"/>
  <c r="E52" i="7" l="1"/>
  <c r="E53" i="7"/>
  <c r="E51" i="7"/>
  <c r="E54" i="7"/>
  <c r="E55" i="7"/>
  <c r="E58" i="7"/>
  <c r="E57" i="7"/>
  <c r="C58" i="1"/>
  <c r="C59" i="1"/>
  <c r="C69" i="1"/>
  <c r="C46" i="1"/>
  <c r="C63" i="1"/>
  <c r="C57" i="1"/>
  <c r="C55" i="1"/>
  <c r="C75" i="1"/>
  <c r="C54" i="1"/>
  <c r="C71" i="1"/>
  <c r="C50" i="1"/>
  <c r="C47" i="1"/>
  <c r="C67" i="1"/>
  <c r="C62" i="1"/>
  <c r="C48" i="1"/>
  <c r="C74" i="1"/>
  <c r="C66" i="1"/>
  <c r="C70" i="1"/>
  <c r="C56" i="1"/>
  <c r="C44" i="1"/>
  <c r="C45" i="1"/>
  <c r="C49" i="1"/>
  <c r="C64" i="1"/>
  <c r="C52" i="1"/>
  <c r="C51" i="1"/>
  <c r="C53" i="1"/>
  <c r="C65" i="1"/>
  <c r="C72" i="1"/>
  <c r="C60" i="1"/>
  <c r="C61" i="1"/>
  <c r="C73" i="1"/>
  <c r="C43" i="1"/>
  <c r="C39" i="7"/>
  <c r="C43" i="7"/>
  <c r="C41" i="7"/>
  <c r="C31" i="7"/>
  <c r="C36" i="7"/>
  <c r="C30" i="7"/>
  <c r="C35" i="7"/>
  <c r="C38" i="7"/>
  <c r="C34" i="7"/>
  <c r="C33" i="7"/>
  <c r="C32" i="7"/>
  <c r="C37" i="7"/>
  <c r="C40" i="7"/>
  <c r="C42" i="7"/>
</calcChain>
</file>

<file path=xl/sharedStrings.xml><?xml version="1.0" encoding="utf-8"?>
<sst xmlns="http://schemas.openxmlformats.org/spreadsheetml/2006/main" count="1301" uniqueCount="446">
  <si>
    <t>Expr1</t>
  </si>
  <si>
    <t>CountOfCrashID</t>
  </si>
  <si>
    <t>NA</t>
  </si>
  <si>
    <t>CountOfCASE_NUM</t>
  </si>
  <si>
    <t>All Crashes</t>
  </si>
  <si>
    <t>Hour</t>
  </si>
  <si>
    <t>SELECT Hour([ACCD_TIME]) AS Expr1, Count(crashes_w_motorcycles.CrashID) AS CountOfCrashID</t>
  </si>
  <si>
    <t>FROM NYSDOT_Crashes_2000_2011 INNER JOIN crashes_w_motorcycles ON (NYSDOT_Crashes_2000_2011.CASE_YR = crashes_w_motorcycles.CASE_YR) AND (NYSDOT_Crashes_2000_2011.CASE_NUM = crashes_w_motorcycles.CaseNumInt)</t>
  </si>
  <si>
    <t>GROUP BY Hour([ACCD_TIME]);</t>
  </si>
  <si>
    <t>SELECT Hour([ACCD_TIME]) AS Expr1, Count(NYSDOT_Crashes_2000_2011.CASE_NUM) AS CountOfCASE_NUM</t>
  </si>
  <si>
    <t>FROM NYSDOT_Crashes_2000_2011</t>
  </si>
  <si>
    <t>DOW</t>
  </si>
  <si>
    <t>pct</t>
  </si>
  <si>
    <t>SUN</t>
  </si>
  <si>
    <t>MON</t>
  </si>
  <si>
    <t>TUE</t>
  </si>
  <si>
    <t>WED</t>
  </si>
  <si>
    <t>THU</t>
  </si>
  <si>
    <t>FRI</t>
  </si>
  <si>
    <t>SAT</t>
  </si>
  <si>
    <t>SELECT Weekday([Datedate]) AS dow, Count(NYSDOT_Crashes_2000_2011.CASE_NUM) AS CountOfCASE_NUM</t>
  </si>
  <si>
    <t>GROUP BY Weekday([Datedate]);</t>
  </si>
  <si>
    <t>Type</t>
  </si>
  <si>
    <t>severes</t>
  </si>
  <si>
    <t>Mcyc</t>
  </si>
  <si>
    <t>NonMcyc</t>
  </si>
  <si>
    <t>SELECT IIf(Input.CrashID Is Null,'NonMcyc','Mcyc') AS Type, Sum(input.As) AS severes</t>
  </si>
  <si>
    <t>FROM (SELECT NYSDOT_Crashes_2000_2011.CASE_YR, NYSDOT_Crashes_2000_2011.CASE_NUM, crashes_w_motorcycles.CrashID, NYSDOT_Crashes_2000_2011.EXT_INJURY, IIf([NYSDOT_Crashes_2000_2011].[EXT_INJURY] Like '*AAAAA*',5,IIf([NYSDOT_Crashes_2000_2011].[EXT_INJURY] Like '*AAAA*',4,IIf([NYSDOT_Crashes_2000_2011].[EXT_INJURY] Like '*AAA*',3,IIf([NYSDOT_Crashes_2000_2011].[EXT_INJURY] Like '*AA*',2,IIf([NYSDOT_Crashes_2000_2011].[EXT_INJURY] Like '*A*',1,'NOT SEVERE'))))) AS [As]</t>
  </si>
  <si>
    <t>FROM NYSDOT_Crashes_2000_2011 LEFT JOIN crashes_w_motorcycles ON (NYSDOT_Crashes_2000_2011.CASE_YR = crashes_w_motorcycles.CASE_YR) AND (NYSDOT_Crashes_2000_2011.CASE_NUM = crashes_w_motorcycles.CaseNumInt)</t>
  </si>
  <si>
    <t>WHERE (((NYSDOT_Crashes_2000_2011.CASE_YR)&gt;2006 And (NYSDOT_Crashes_2000_2011.CASE_YR)&lt;2012) AND ((NYSDOT_Crashes_2000_2011.EXT_INJURY) Like '*A*')))  AS [input]</t>
  </si>
  <si>
    <t>GROUP BY IIf(Input.CrashID Is Null,'NonMcyc','Mcyc');</t>
  </si>
  <si>
    <t>Bike</t>
  </si>
  <si>
    <t>MVO</t>
  </si>
  <si>
    <t>PED</t>
  </si>
  <si>
    <t>SELECT IIf([Input].[CrashID] Is Not Null,'Mcyc',IIf([Input].[ACCD_TYPE]=3,'Bike',IIf([Input].[ACCD_TYPE] In (2,6,9),'PED','MVO'))) AS Type, Sum(input.As) AS severes</t>
  </si>
  <si>
    <t>)  AS [input]</t>
  </si>
  <si>
    <t>GROUP BY IIf([Input].[CrashID] Is Not Null,'Mcyc',IIf([Input].[ACCD_TYPE]=3,'Bike',IIf([Input].[ACCD_TYPE] In (2,6,9),'PED','MVO')));</t>
  </si>
  <si>
    <t>COLL_TYPE</t>
  </si>
  <si>
    <t>SELECT NYSDOT_Crashes_2000_2011.COLL_TYPE, Count(crashes_w_motorcycles.CrashID) AS CountOfCrashID</t>
  </si>
  <si>
    <t>GROUP BY NYSDOT_Crashes_2000_2011.COLL_TYPE;</t>
  </si>
  <si>
    <t>SELECT NYSDOT_Crashes_2000_2011.COLL_TYPE, Count(NYSDOT_Crashes_2000_2011.CASE_NUM) AS CountOfCASE_NUM</t>
  </si>
  <si>
    <t>MotorCycle Crashes</t>
  </si>
  <si>
    <t>total</t>
  </si>
  <si>
    <t>percent of total</t>
  </si>
  <si>
    <t>rearend</t>
  </si>
  <si>
    <t>overtaking</t>
  </si>
  <si>
    <t>left against</t>
  </si>
  <si>
    <t>right angle</t>
  </si>
  <si>
    <t>right turn against</t>
  </si>
  <si>
    <t>right turn with</t>
  </si>
  <si>
    <t>head on</t>
  </si>
  <si>
    <t>sideswipe</t>
  </si>
  <si>
    <t>other</t>
  </si>
  <si>
    <t>left turn with</t>
  </si>
  <si>
    <t>NA or Other</t>
  </si>
  <si>
    <t>right (all)</t>
  </si>
  <si>
    <t>left (all)</t>
  </si>
  <si>
    <t>HOUR</t>
  </si>
  <si>
    <t>FROM NYSDOT_Crashes_2000_2011 INNER JOIN crashes_w_motorcycles ON (NYSDOT_Crashes_2000_2011.CASE_NUM = crashes_w_motorcycles.CaseNumInt) AND (NYSDOT_Crashes_2000_2011.CASE_YR = crashes_w_motorcycles.CASE_YR)</t>
  </si>
  <si>
    <t>WHERE (((NYSDOT_Crashes_2000_2011.CASE_YR)&gt;2006 And (NYSDOT_Crashes_2000_2011.CASE_YR)&lt;2012) AND ((NYSDOT_Crashes_2000_2011.NUM_INJURY)&gt;0))</t>
  </si>
  <si>
    <t>AllInjCrashes</t>
  </si>
  <si>
    <t>time of day Mcyc</t>
  </si>
  <si>
    <t>time of day all</t>
  </si>
  <si>
    <t>SELECT Weekday([Datedate]) AS dow, Count(crashes_w_motorcycles.CrashID) AS CountOfCrashID</t>
  </si>
  <si>
    <t>day of week mcyc</t>
  </si>
  <si>
    <t>day of week all</t>
  </si>
  <si>
    <t>FROM (SELECT NYSDOT_Crashes_2000_2011.CASE_YR, NYSDOT_Crashes_2000_2011.CASE_NUM, crashes_w_motorcycles.CrashID, NYSDOT_Crashes_2000_2011.EXT_INJURY, IIf([NYSDOT_Crashes_2000_2011].[EXT_INJURY] Like '*AAAAA*',5,IIf([NYSDOT_Crashes_2000_2011].[EXT_INJURY] Like '*AAAA*',4,IIf([NYSDOT_Crashes_2000_2011].[EXT_INJURY] Like '*AAA*',3,IIf([NYSDOT_Crashes_2000_2011].[EXT_INJURY] Like '*AA*',2,IIf([NYSDOT_Crashes_2000_2011].[EXT_INJURY] Like '*A*',1,'NOT SEVERE'))))) AS [As], NYSDOT_Crashes_2000_2011.ACCD_TYPE, NYSDOT_Crashes_2000_2011.NUM_INJURY</t>
  </si>
  <si>
    <t>WHERE (((NYSDOT_Crashes_2000_2011.CASE_YR)&gt;2006 And (NYSDOT_Crashes_2000_2011.CASE_YR)&lt;2012) AND ((NYSDOT_Crashes_2000_2011.EXT_INJURY) Like '*A*') AND ((NYSDOT_Crashes_2000_2011.NUM_INJURY)&gt;0))</t>
  </si>
  <si>
    <t>Severe injuries</t>
  </si>
  <si>
    <t>Collision type mcycle</t>
  </si>
  <si>
    <t>Collision type all</t>
  </si>
  <si>
    <t>SELECT Month([Datedate]) AS Expr1, Count(crashes_w_motorcycles.CrashID) AS CountOfCrashID</t>
  </si>
  <si>
    <t>GROUP BY Month([Datedate]);</t>
  </si>
  <si>
    <t>SELECT Month([Datedate]) AS Expr1, Count(NYSDOT_Crashes_2000_2011.CASE_NUM) AS CountOfCASE_NUM</t>
  </si>
  <si>
    <t>Month</t>
  </si>
  <si>
    <t>Motorcycle Injury Crashes</t>
  </si>
  <si>
    <t>all Injury Crashes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</si>
  <si>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</si>
  <si>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</si>
  <si>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</si>
  <si>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</si>
  <si>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</si>
  <si>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</si>
  <si>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</si>
  <si>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</si>
  <si>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</si>
  <si>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</si>
  <si>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</si>
  <si>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</si>
  <si>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seasonality mcycle</t>
  </si>
  <si>
    <t>seasonality all</t>
  </si>
  <si>
    <t>Rearend</t>
  </si>
  <si>
    <t>Overtaking</t>
  </si>
  <si>
    <t>Right Angle</t>
  </si>
  <si>
    <t>Head On</t>
  </si>
  <si>
    <t>Sideswipe</t>
  </si>
  <si>
    <t>Na Or Other</t>
  </si>
  <si>
    <t>Left (All)</t>
  </si>
  <si>
    <t>Right (All)</t>
  </si>
  <si>
    <t>Total</t>
  </si>
  <si>
    <t>multi</t>
  </si>
  <si>
    <t>single</t>
  </si>
  <si>
    <t>SELECT Count(crashes_w_motorcycles.CrashID) AS CountOfCrashID, IIf([NUM_VEH]=1,"single","multi") AS Expr1</t>
  </si>
  <si>
    <t>GROUP BY IIf([NUM_VEH]=1,"single","multi");</t>
  </si>
  <si>
    <t>SELECT Count(NYSDOT_Crashes_2000_2011.CASE_NUM) AS CountOfCASE_NUM, IIf([NUM_VEH]=1,"single","multi") AS Expr1</t>
  </si>
  <si>
    <t>single vehicle inj crashes mcycle</t>
  </si>
  <si>
    <t>single vehicle inj crashes all</t>
  </si>
  <si>
    <t>motorcycle</t>
  </si>
  <si>
    <t>all</t>
  </si>
  <si>
    <t>LOC</t>
  </si>
  <si>
    <t/>
  </si>
  <si>
    <t>INT</t>
  </si>
  <si>
    <t>MID</t>
  </si>
  <si>
    <t>FROM CRASHES_include RIGHT JOIN (NYSDOT_Crashes_2000_2011 INNER JOIN crashes_w_motorcycles ON (NYSDOT_Crashes_2000_2011.CASE_NUM = crashes_w_motorcycles.CaseNumInt) AND (NYSDOT_Crashes_2000_2011.CASE_YR = crashes_w_motorcycles.CASE_YR)) ON CRASHES_include.CrashID = crashes_w_motorcycles.CrashID</t>
  </si>
  <si>
    <t>Loc</t>
  </si>
  <si>
    <t>FROM NYSDOT_Crashes_2000_2011 LEFT JOIN CRASHES_include ON (NYSDOT_Crashes_2000_2011.CASE_NUM = CRASHES_include.casenumint) AND (NYSDOT_Crashes_2000_2011.CASE_YR = CRASHES_include.CASE_YR)</t>
  </si>
  <si>
    <t>on street</t>
  </si>
  <si>
    <t>highway</t>
  </si>
  <si>
    <t>all inj crashes</t>
  </si>
  <si>
    <t>motorcycle inj crashes</t>
  </si>
  <si>
    <t>SELECT Count(NYSDOT_Crashes_2000_2011.CASE_NUM) AS CountOfCASE_NUM, CRASHES_include.Loc, IIf([NUM_VEH]=1,"single","multi") AS Expr1</t>
  </si>
  <si>
    <t>GROUP BY CRASHES_include.Loc, IIf([NUM_VEH]=1,"single","multi");</t>
  </si>
  <si>
    <t>SELECT Count(crashes_w_motorcycles.CrashID) AS CountOfCrashID, CRASHES_include.LOC, IIf([NUM_VEH]=1,"single","multi") AS Expr1</t>
  </si>
  <si>
    <t>GROUP BY CRASHES_include.LOC, IIf([NUM_VEH]=1,"single","multi");</t>
  </si>
  <si>
    <t>on street - single</t>
  </si>
  <si>
    <t>on street - multi</t>
  </si>
  <si>
    <t xml:space="preserve">highway - single </t>
  </si>
  <si>
    <t>highway - multi</t>
  </si>
  <si>
    <t>loc and vehicle num inj crashes mcycle</t>
  </si>
  <si>
    <t>loc and vehicle num inj crashes all</t>
  </si>
  <si>
    <t>As</t>
  </si>
  <si>
    <t>SELECT NYSDOT_Crashes_2000_2011.COLL_TYPE, Count(crashes_w_motorcycles.CrashID) AS CountOfCrashID, Sum(IIf([NYSDOT_Crashes_2000_2011].[EXT_INJURY] Like '*AAAAA*',5,IIf([NYSDOT_Crashes_2000_2011].[EXT_INJURY] Like '*AAAA*',4,IIf([NYSDOT_Crashes_2000_2011].[EXT_INJURY] Like '*AAA*',3,IIf([NYSDOT_Crashes_2000_2011].[EXT_INJURY] Like '*AA*',2,IIf([NYSDOT_Crashes_2000_2011].[EXT_INJURY] Like '*A*',1,'NOT SEVERE')))))) AS [As]</t>
  </si>
  <si>
    <t>WHERE (((NYSDOT_Crashes_2000_2011.CASE_YR)&gt;2006 And (NYSDOT_Crashes_2000_2011.CASE_YR)&lt;2012) AND ((NYSDOT_Crashes_2000_2011.NUM_INJURY)&gt;0) AND ((NYSDOT_Crashes_2000_2011.EXT_INJURY) Like "*A*"))</t>
  </si>
  <si>
    <t>SELECT NYSDOT_Crashes_2000_2011.COLL_TYPE, Count(NYSDOT_Crashes_2000_2011.CASE_NUM) AS CountOfCASE_NUM, Sum(IIf([NYSDOT_Crashes_2000_2011].[EXT_INJURY] Like '*AAAAA*',5,IIf([NYSDOT_Crashes_2000_2011].[EXT_INJURY] Like '*AAAA*',4,IIf([NYSDOT_Crashes_2000_2011].[EXT_INJURY] Like '*AAA*',3,IIf([NYSDOT_Crashes_2000_2011].[EXT_INJURY] Like '*AA*',2,IIf([NYSDOT_Crashes_2000_2011].[EXT_INJURY] Like '*A*',1,'NOT SEVERE')))))) AS [As]</t>
  </si>
  <si>
    <t>Collision type mcycle - As</t>
  </si>
  <si>
    <t>Collision type all -As</t>
  </si>
  <si>
    <t>Using:</t>
  </si>
  <si>
    <t>E:\RIS\Data\AFinalDatasets\WORKING\working_db.mdb</t>
  </si>
  <si>
    <t>APRNT_FCTR</t>
  </si>
  <si>
    <t>ZZ</t>
  </si>
  <si>
    <t>YY</t>
  </si>
  <si>
    <t>04</t>
  </si>
  <si>
    <t>07</t>
  </si>
  <si>
    <t>19</t>
  </si>
  <si>
    <t>18</t>
  </si>
  <si>
    <t>13</t>
  </si>
  <si>
    <t>05</t>
  </si>
  <si>
    <t>20</t>
  </si>
  <si>
    <t>09</t>
  </si>
  <si>
    <t>26</t>
  </si>
  <si>
    <t>60</t>
  </si>
  <si>
    <t>17</t>
  </si>
  <si>
    <t>28</t>
  </si>
  <si>
    <t>65</t>
  </si>
  <si>
    <t>66</t>
  </si>
  <si>
    <t>69</t>
  </si>
  <si>
    <t>64</t>
  </si>
  <si>
    <t>14</t>
  </si>
  <si>
    <t>02</t>
  </si>
  <si>
    <t>12</t>
  </si>
  <si>
    <t>27</t>
  </si>
  <si>
    <t>03</t>
  </si>
  <si>
    <t>25</t>
  </si>
  <si>
    <t>42</t>
  </si>
  <si>
    <t>62</t>
  </si>
  <si>
    <t>47</t>
  </si>
  <si>
    <t>46</t>
  </si>
  <si>
    <t>45</t>
  </si>
  <si>
    <t>61</t>
  </si>
  <si>
    <t>06</t>
  </si>
  <si>
    <t>41</t>
  </si>
  <si>
    <t>63</t>
  </si>
  <si>
    <t>11</t>
  </si>
  <si>
    <t>10</t>
  </si>
  <si>
    <t>50</t>
  </si>
  <si>
    <t>21</t>
  </si>
  <si>
    <t>24</t>
  </si>
  <si>
    <t>22</t>
  </si>
  <si>
    <t>16</t>
  </si>
  <si>
    <t>44</t>
  </si>
  <si>
    <t>43</t>
  </si>
  <si>
    <t>40</t>
  </si>
  <si>
    <t>15</t>
  </si>
  <si>
    <t>29</t>
  </si>
  <si>
    <t>08</t>
  </si>
  <si>
    <t>23</t>
  </si>
  <si>
    <t>67</t>
  </si>
  <si>
    <t>68</t>
  </si>
  <si>
    <t>30</t>
  </si>
  <si>
    <t>04 - DRIVER INATTION</t>
  </si>
  <si>
    <t>26 - REACTION TO OTHER VEH</t>
  </si>
  <si>
    <t>07 - FAILURE TO YIELD ROW</t>
  </si>
  <si>
    <t>13 -  PASSING</t>
  </si>
  <si>
    <t>05 - INEXPERIENCE</t>
  </si>
  <si>
    <t>19 - SPEED</t>
  </si>
  <si>
    <t>18 - turning improper</t>
  </si>
  <si>
    <t>SELECT Count(crashes_w_motorcycles.CrashID) AS CountOfCrashID, ApparentFactor_2000_2011.APRNT_FCTR</t>
  </si>
  <si>
    <t>FROM (NYSDOT_Crashes_2000_2011 INNER JOIN crashes_w_motorcycles ON (NYSDOT_Crashes_2000_2011.CASE_NUM = crashes_w_motorcycles.CaseNumInt) AND (NYSDOT_Crashes_2000_2011.CASE_YR = crashes_w_motorcycles.CASE_YR)) INNER JOIN ApparentFactor_2000_2011 ON crashes_w_motorcycles.CrashID = ApparentFactor_2000_2011.CrashID</t>
  </si>
  <si>
    <t>WHERE (((NYSDOT_Crashes_2000_2011.CASE_YR)&gt;2006 And (NYSDOT_Crashes_2000_2011.CASE_YR)&lt;2012) AND ((NYSDOT_Crashes_2000_2011.NUM_INJURY)&gt;0) AND ((NYSDOT_Crashes_2000_2011.NUM_VEH)=1))</t>
  </si>
  <si>
    <t>GROUP BY ApparentFactor_2000_2011.APRNT_FCTR;</t>
  </si>
  <si>
    <t>multi-veh Mcycle</t>
  </si>
  <si>
    <t>motorcycles</t>
  </si>
  <si>
    <t>POS</t>
  </si>
  <si>
    <t>CountOfID_</t>
  </si>
  <si>
    <t>MO</t>
  </si>
  <si>
    <t>F</t>
  </si>
  <si>
    <t>H</t>
  </si>
  <si>
    <t>Int</t>
  </si>
  <si>
    <t>Mid</t>
  </si>
  <si>
    <t>SELECT fatality_NYCDOT_Current.POS, Count(fatality_NYCDOT_Current.ID_) AS CountOfID_, fatality_NYCDOT_Current.LOC</t>
  </si>
  <si>
    <t>FROM fatality_NYCDOT_Current</t>
  </si>
  <si>
    <t>WHERE (((fatality_NYCDOT_Current.YR)&gt;2006 And (fatality_NYCDOT_Current.YR)&lt;2012))</t>
  </si>
  <si>
    <t>GROUP BY fatality_NYCDOT_Current.POS, fatality_NYCDOT_Current.LOC</t>
  </si>
  <si>
    <t>HAVING (((fatality_NYCDOT_Current.POS)="MO"));</t>
  </si>
  <si>
    <t>unknown (int vs mid)</t>
  </si>
  <si>
    <t>position</t>
  </si>
  <si>
    <t>All other</t>
  </si>
  <si>
    <t>M</t>
  </si>
  <si>
    <t>B</t>
  </si>
  <si>
    <t>P</t>
  </si>
  <si>
    <t>Motorcycle</t>
  </si>
  <si>
    <t>Ped</t>
  </si>
  <si>
    <t>SELECT IIf([POS]='MO','M',IIf([POS]='BI','B',IIf([POS]='PD','P','All other'))) AS [position], Count(fatality_NYCDOT_Current.ID_) AS CountOfID_</t>
  </si>
  <si>
    <t>GROUP BY IIf([POS]='MO','M',IIf([POS]='BI','B',IIf([POS]='PD','P','All other')));</t>
  </si>
  <si>
    <t>35+</t>
  </si>
  <si>
    <t>under 35</t>
  </si>
  <si>
    <t>SELECT IIf([POS]='MO','M',IIf([POS]='BI','B',IIf([POS]='PD','P','All other'))) AS [position], Count(fatality_NYCDOT_Current.ID_) AS CountOfID_, IIf([AGE]&lt;35,'under 35','35+') AS Expr1</t>
  </si>
  <si>
    <t>WHERE (((fatality_NYCDOT_Current.YR) Between 2007 And 2011))</t>
  </si>
  <si>
    <t>GROUP BY IIf([POS]='MO','M',IIf([POS]='BI','B',IIf([POS]='PD','P','All other'))), IIf([AGE]&lt;35,'under 35','35+');</t>
  </si>
  <si>
    <t>SX</t>
  </si>
  <si>
    <t>U</t>
  </si>
  <si>
    <t>DR</t>
  </si>
  <si>
    <t>PS</t>
  </si>
  <si>
    <t>fatality - percents</t>
  </si>
  <si>
    <t>fatality - ages</t>
  </si>
  <si>
    <t>PRIMARYFCT</t>
  </si>
  <si>
    <t>BACKING UNSAFELY</t>
  </si>
  <si>
    <t>BAD WEATHER CONDITION</t>
  </si>
  <si>
    <t>DRIVER DRIVING THE CAR WRONG WAY</t>
  </si>
  <si>
    <t>DRIVER INATTENTION</t>
  </si>
  <si>
    <t>DRIVER INEXPERIENCE</t>
  </si>
  <si>
    <t>DRIVING WRONG WAY CONTROLLED ACCESS ROADWAY</t>
  </si>
  <si>
    <t>DWI</t>
  </si>
  <si>
    <t>FAILURE TO KEEP RIGHT</t>
  </si>
  <si>
    <t>FAILURE TO YIELD ONCOMING TRAFFIC</t>
  </si>
  <si>
    <t>FAILURE TO YIELD ROW</t>
  </si>
  <si>
    <t>ILLNESS</t>
  </si>
  <si>
    <t>LOST CONSCIOUSNESS</t>
  </si>
  <si>
    <t>LOST CONTROL</t>
  </si>
  <si>
    <t>PED X-ING AGAINST SIGNAL</t>
  </si>
  <si>
    <t>PEDAL-MISSAPPLICATION</t>
  </si>
  <si>
    <t>PRESCRIPTION MEDICATION</t>
  </si>
  <si>
    <t>REACTION TO OTHER UNINVOLVED VEHICLE</t>
  </si>
  <si>
    <t>TIRE FAILURE</t>
  </si>
  <si>
    <t>TRAFFIC CONTROL DISREGARD</t>
  </si>
  <si>
    <t>TURNING IMPROPERLY</t>
  </si>
  <si>
    <t>UNSAFE LANE CHANGING</t>
  </si>
  <si>
    <t>UNSAFE SPEED</t>
  </si>
  <si>
    <t>WRONG SIDE OF STREET</t>
  </si>
  <si>
    <t>BICYCLIST AVOIDING DEBRIS IN ROADWAY</t>
  </si>
  <si>
    <t>BICYCLIST FAIL TO STOP AT STOP SIGN</t>
  </si>
  <si>
    <t>BICYCLIST INATTENTION</t>
  </si>
  <si>
    <t>BICYCLIST ON LIMITED ACCESS ROADWAY</t>
  </si>
  <si>
    <t>BICYCLIST RIDING BETWEEN PARKED CARS</t>
  </si>
  <si>
    <t>BICYCLIST RIDING ON WRONG WAY</t>
  </si>
  <si>
    <t>BICYCLIST TRAFFIC CONTROL DISREGARD</t>
  </si>
  <si>
    <t>BICYCLIST TURNING IMPROPER</t>
  </si>
  <si>
    <t>BICYCLIST UNSAFE LANE CHANGING</t>
  </si>
  <si>
    <t>DEFECTIVE ROADWAY</t>
  </si>
  <si>
    <t>DRIVER DID NOT OBSERVE BICYCLIST</t>
  </si>
  <si>
    <t>DRIVING WRONG SIDE OF THE ROAD</t>
  </si>
  <si>
    <t>HIT AND RUN</t>
  </si>
  <si>
    <t>OPEN VEHICLE DOOR</t>
  </si>
  <si>
    <t>PED MID BLOCK X-ING</t>
  </si>
  <si>
    <t>CELL PHONE USE</t>
  </si>
  <si>
    <t>DRIVING RECKLESSLY</t>
  </si>
  <si>
    <t>ILLEGAL U TURN</t>
  </si>
  <si>
    <t>ILLEGAL U-TURN</t>
  </si>
  <si>
    <t>MECHANICAL FAILURE</t>
  </si>
  <si>
    <t>MOTORCYCLIST INATTENTION</t>
  </si>
  <si>
    <t>MOTORCYCLIST TRAFFIC CONTROL DISREGARD</t>
  </si>
  <si>
    <t>MOTORCYCLIST TRAVELING BETWEEN LANES OF TRAFFIC</t>
  </si>
  <si>
    <t>SLIPPERY ROADWAY</t>
  </si>
  <si>
    <t>U-TURN</t>
  </si>
  <si>
    <t xml:space="preserve"> PEDAL MISAPPLICATION</t>
  </si>
  <si>
    <t>CROSSING NO SIGNAL OR MARKED CROSSWALK</t>
  </si>
  <si>
    <t>DRIVER INATTENTION / INEXPERIENCE</t>
  </si>
  <si>
    <t>DRIVING WHILE IMPAIRED</t>
  </si>
  <si>
    <t>DRUGS</t>
  </si>
  <si>
    <t>FAILURE TO YIELD PED</t>
  </si>
  <si>
    <t>FAILURE TO YIELD PED IN CROSSWALK</t>
  </si>
  <si>
    <t>GLARE</t>
  </si>
  <si>
    <t>LOST CONTROL DUE TO ICY ROAD CONDITIONS</t>
  </si>
  <si>
    <t>PAVEMENT DEFECTIVE</t>
  </si>
  <si>
    <t>PED CROSSING HIGHWAY</t>
  </si>
  <si>
    <t>PED CROSSING OUTSIDE MARKED CROSSWALK</t>
  </si>
  <si>
    <t>PED CROSSING WITH NO MARKED CROSSWALK</t>
  </si>
  <si>
    <t>PED EMERGING BEHIND PARKED VEHICLE</t>
  </si>
  <si>
    <t>PED EMERGING BEHINDTHE VEHICLE</t>
  </si>
  <si>
    <t>PED INATTENTION</t>
  </si>
  <si>
    <t>PED LYING ON ROADWAY</t>
  </si>
  <si>
    <t>PED ON LIMITED ACCESS HIGHWAY</t>
  </si>
  <si>
    <t>PED ON LIMITED ACCESS ROADWAY</t>
  </si>
  <si>
    <t>PEDESTRIAN CROSSING ON HIGHWAY</t>
  </si>
  <si>
    <t>PEDESTRIAN WALKED INTO SIDE OF BUS</t>
  </si>
  <si>
    <t>SLIPPED AND FELL</t>
  </si>
  <si>
    <t>STANDING OUTSIDE HIS VEHICLE</t>
  </si>
  <si>
    <t>STOPPED IN ROADWAY</t>
  </si>
  <si>
    <t>TRAFFIC CONTROL DEVICE IMPROPER/NON-WORKING</t>
  </si>
  <si>
    <t>VIEW OBSTRUCTED</t>
  </si>
  <si>
    <t>SELECT IIf([POS]='MO','M',IIf([POS]='BI','B',IIf([POS]='PD','P','All other'))) AS [position], Count(fatality_NYCDOT_Current.ID_) AS CountOfID_, fatality_NYCDOT_Current.PRIMARYFCT</t>
  </si>
  <si>
    <t>GROUP BY IIf([POS]='MO','M',IIf([POS]='BI','B',IIf([POS]='PD','P','All other'))), fatality_NYCDOT_Current.PRIMARYFCT;</t>
  </si>
  <si>
    <t>SumOfNUM_INJURY</t>
  </si>
  <si>
    <t>VEH_TYP</t>
  </si>
  <si>
    <t>SEX</t>
  </si>
  <si>
    <t>1</t>
  </si>
  <si>
    <t>SELECT Sum(NYSDOT_Crashes_2000_2011.NUM_INJURY) AS SumOfNUM_INJURY, Vehicle_2000_2011.VEH_TYP, Vehicle_2000_2011.SEX</t>
  </si>
  <si>
    <t>FROM NYSDOT_Crashes_2000_2011 INNER JOIN Vehicle_2000_2011 ON (Vehicle_2000_2011.CASE_NUM = NYSDOT_Crashes_2000_2011.case_num_txt) AND (NYSDOT_Crashes_2000_2011.CASE_YR = Vehicle_2000_2011.CASE_YR)</t>
  </si>
  <si>
    <t>WHERE (((NYSDOT_Crashes_2000_2011.CASE_YR)&gt;2006 And (NYSDOT_Crashes_2000_2011.CASE_YR)&lt;2012))</t>
  </si>
  <si>
    <t>GROUP BY Vehicle_2000_2011.VEH_TYP, Vehicle_2000_2011.SEX</t>
  </si>
  <si>
    <t>HAVING (((Vehicle_2000_2011.VEH_TYP)="1"));</t>
  </si>
  <si>
    <t>n</t>
  </si>
  <si>
    <t>O</t>
  </si>
  <si>
    <t>x</t>
  </si>
  <si>
    <t>fatals</t>
  </si>
  <si>
    <t>injuries</t>
  </si>
  <si>
    <t>0</t>
  </si>
  <si>
    <t>2</t>
  </si>
  <si>
    <t>3</t>
  </si>
  <si>
    <t>4</t>
  </si>
  <si>
    <t>5</t>
  </si>
  <si>
    <t>6</t>
  </si>
  <si>
    <t>HAVING (((Vehicle_2000_2011.VEH_TYP)&lt;&gt;"1"));</t>
  </si>
  <si>
    <t>pct fatals</t>
  </si>
  <si>
    <t>pct injuries</t>
  </si>
  <si>
    <t>pct total</t>
  </si>
  <si>
    <t>570.092775448</t>
  </si>
  <si>
    <t>888.779827528</t>
  </si>
  <si>
    <t>1602.91794399</t>
  </si>
  <si>
    <t>2385.23828885</t>
  </si>
  <si>
    <t>1175.021514</t>
  </si>
  <si>
    <t>Borough</t>
  </si>
  <si>
    <t>MN</t>
  </si>
  <si>
    <t>BX</t>
  </si>
  <si>
    <t>BK</t>
  </si>
  <si>
    <t>QN</t>
  </si>
  <si>
    <t>SI</t>
  </si>
  <si>
    <t>miles</t>
  </si>
  <si>
    <t>mileage includes  LION Tamed and Highway Centerline</t>
  </si>
  <si>
    <t>FROM (NYSDOT_Crashes_2000_2011 INNER JOIN crashes_w_motorcycles ON (NYSDOT_Crashes_2000_2011.CASE_YR = crashes_w_motorcycles.CASE_YR) AND (NYSDOT_Crashes_2000_2011.CASE_NUM = crashes_w_motorcycles.CaseNumInt)) INNER JOIN ApparentFactor_2000_2011 ON crashes_w_motorcycles.CrashID = ApparentFactor_2000_2011.CrashID</t>
  </si>
  <si>
    <t>WHERE (((NYSDOT_Crashes_2000_2011.CASE_YR)&gt;2006 And (NYSDOT_Crashes_2000_2011.CASE_YR)&lt;2012) AND ((NYSDOT_Crashes_2000_2011.NUM_INJURY)&gt;0) AND ((NYSDOT_Crashes_2000_2011.NUM_VEH)&gt;1))</t>
  </si>
  <si>
    <t>48</t>
  </si>
  <si>
    <t>49</t>
  </si>
  <si>
    <t>80</t>
  </si>
  <si>
    <t>Count of All Inj Crashes</t>
  </si>
  <si>
    <t>all mcycle</t>
  </si>
  <si>
    <t>09 - FOLLOWING TOO CLOSELY</t>
  </si>
  <si>
    <t>20 - UNSAFE LANE CHANGING</t>
  </si>
  <si>
    <t>66 - PAVEMENT SLIPPERY</t>
  </si>
  <si>
    <t>17 - TRAFFIC CONTROL DISREGARD</t>
  </si>
  <si>
    <t>60 - OTHER (VEHICLE)</t>
  </si>
  <si>
    <t>02 - ALCOHOL INVOLVEMENT</t>
  </si>
  <si>
    <t>28 - AGGRESSIVE DRIVING / ROAD RAGE</t>
  </si>
  <si>
    <t>known</t>
  </si>
  <si>
    <t>injury crashes as pct of known inj crashes</t>
  </si>
  <si>
    <t>percent of known</t>
  </si>
  <si>
    <t xml:space="preserve">all injury crashes </t>
  </si>
  <si>
    <t>June, July, August  injury crashes as percent of yearly injury crashes</t>
  </si>
  <si>
    <t>BO</t>
  </si>
  <si>
    <t>BI</t>
  </si>
  <si>
    <t>PD</t>
  </si>
  <si>
    <t>K</t>
  </si>
  <si>
    <t>Q</t>
  </si>
  <si>
    <t>S</t>
  </si>
  <si>
    <t>Column Labels</t>
  </si>
  <si>
    <t>Grand Total</t>
  </si>
  <si>
    <t>Row Labels</t>
  </si>
  <si>
    <t>Sum of CountOfID_</t>
  </si>
  <si>
    <t>SELECT fatality_NYCDOT_Current.BO, fatality_NYCDOT_Current.POS, Count(fatality_NYCDOT_Current.ID_) AS CountOfID_</t>
  </si>
  <si>
    <t>GROUP BY fatality_NYCDOT_Current.BO, fatality_NYCDOT_Current.POS;</t>
  </si>
  <si>
    <t>MO Fatalities</t>
  </si>
  <si>
    <t>Boro</t>
  </si>
  <si>
    <t>Miles</t>
  </si>
  <si>
    <t>Rate</t>
  </si>
  <si>
    <t>NYC</t>
  </si>
  <si>
    <t xml:space="preserve"> Total</t>
  </si>
  <si>
    <t>Fatalities by Mode/Borough</t>
  </si>
  <si>
    <t>Age Group</t>
  </si>
  <si>
    <t>Percent</t>
  </si>
  <si>
    <t>DIF</t>
  </si>
  <si>
    <t>15-20</t>
  </si>
  <si>
    <t>20-25</t>
  </si>
  <si>
    <t>25-30</t>
  </si>
  <si>
    <t>30-35</t>
  </si>
  <si>
    <t>30-40</t>
  </si>
  <si>
    <t>40-45</t>
  </si>
  <si>
    <t>45-50</t>
  </si>
  <si>
    <t>50-55</t>
  </si>
  <si>
    <t>55-60</t>
  </si>
  <si>
    <t>60-65</t>
  </si>
  <si>
    <t>65+</t>
  </si>
  <si>
    <t>WHERE (((fatality_NYCDOT_Current.YR) Between 2009 And 2011))</t>
  </si>
  <si>
    <t>HAVING (((fatality_NYCDOT_Current.POS)="MO" Or (fatality_NYCDOT_Current.POS)="DR"));</t>
  </si>
  <si>
    <t>Driver</t>
  </si>
  <si>
    <t>Motorcyclist</t>
  </si>
  <si>
    <t>SELECT fatality_NYCDOT_Current.POS, IIf([AGE]&lt;5,"Less than 5",IIf([AGE]&lt;10,"5-10",IIf([AGE]&lt;15,"10-15",IIf([AGE]&lt;20,"15-20",IIf([AGE]&lt;25,"20-25",IIf([AGE]&lt;30,"25-30",IIf([AGE]&lt;35,"30-35",IIf([AGE]&lt;40,"35-40",IIf([AGE]&lt;45,"40-45",IIf([AGE]&lt;50,"45-50",IIf([AGE]&lt;55,"50-55",IIf([AGE]&lt;60,"55-60",IIf([AGE]&lt;65,"60-65",IIf([AGE]&gt;64,"65+","UNK")))))))))))))) AS [Age Group], Count(fatality_NYCDOT_Current.ID_) AS CountOfID_</t>
  </si>
  <si>
    <t>GROUP BY fatality_NYCDOT_Current.POS, IIf([AGE]&lt;5,"Less than 5",IIf([AGE]&lt;10,"5-10",IIf([AGE]&lt;15,"10-15",IIf([AGE]&lt;20,"15-20",IIf([AGE]&lt;25,"20-25",IIf([AGE]&lt;30,"25-30",IIf([AGE]&lt;35,"30-35",IIf([AGE]&lt;40,"35-40",IIf([AGE]&lt;45,"40-45",IIf([AGE]&lt;50,"45-50",IIf([AGE]&lt;55,"50-55",IIf([AGE]&lt;60,"55-60",IIf([AGE]&lt;65,"60-65",IIf([AGE]&gt;64,"65+","UNK"))))))))))))))</t>
  </si>
  <si>
    <t>Population</t>
  </si>
  <si>
    <t>*NYSDOT, 2007-12</t>
  </si>
  <si>
    <t xml:space="preserve">**per 100,000 population per year </t>
  </si>
  <si>
    <r>
      <t>Rate</t>
    </r>
    <r>
      <rPr>
        <sz val="9"/>
        <color theme="1"/>
        <rFont val="Calibri"/>
        <family val="2"/>
        <scheme val="minor"/>
      </rPr>
      <t>**</t>
    </r>
  </si>
  <si>
    <r>
      <t>MO Fatalities</t>
    </r>
    <r>
      <rPr>
        <sz val="9"/>
        <color theme="1"/>
        <rFont val="Calibri"/>
        <family val="2"/>
        <scheme val="minor"/>
      </rPr>
      <t>*</t>
    </r>
  </si>
  <si>
    <t>Fatality Rate per Mile of Roadway</t>
  </si>
  <si>
    <t>Fatality Rate per 100,000 population</t>
  </si>
  <si>
    <t>all less MO</t>
  </si>
  <si>
    <t>all minus MO</t>
  </si>
  <si>
    <t>Motorcycle Injury Crashes mid-week only</t>
  </si>
  <si>
    <t>seasonality mcycle mid-week</t>
  </si>
  <si>
    <t>WHERE (((Weekday([Datedate])) In (3,4,5)) AND ((NYSDOT_Crashes_2000_2011.CASE_YR)&gt;2006 And (NYSDOT_Crashes_2000_2011.CASE_YR)&lt;2012) AND ((NYSDOT_Crashes_2000_2011.NUM_INJURY)&gt;0))</t>
  </si>
  <si>
    <t>seasonality all mid-week</t>
  </si>
  <si>
    <t>seasonality mcycle mid-week AM peak (7-9)</t>
  </si>
  <si>
    <t>WHERE (((Weekday([Datedate])) In (3,4,5)) AND ((NYSDOT_Crashes_2000_2011.CASE_YR)&gt;2006 And (NYSDOT_Crashes_2000_2011.CASE_YR)&lt;2012) AND ((NYSDOT_Crashes_2000_2011.NUM_INJURY)&gt;0) AND ((Hour([ACCD_TIME])) In (7,8,9)))</t>
  </si>
  <si>
    <t>seasonality all mid-week AM peak (7-9)</t>
  </si>
  <si>
    <t>mnth</t>
  </si>
  <si>
    <t>UNK</t>
  </si>
  <si>
    <t>max</t>
  </si>
  <si>
    <t>min</t>
  </si>
  <si>
    <t>change</t>
  </si>
  <si>
    <t>hour</t>
  </si>
  <si>
    <t>TRANSFORM Count(crashes_w_motorcycles.CrashID) AS CountOfCrashID</t>
  </si>
  <si>
    <t>SELECT Hour([ACCD_TIME]) AS Expr1</t>
  </si>
  <si>
    <t>GROUP BY Hour([ACCD_TIME])</t>
  </si>
  <si>
    <t>PIVOT NYSDOT_Crashes_2000_2011.COLL_TYPE;</t>
  </si>
  <si>
    <t>All Injury Crashes</t>
  </si>
  <si>
    <t>&gt;65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</si>
  <si>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</si>
  <si>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</si>
  <si>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</si>
  <si>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</si>
  <si>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</si>
  <si>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</si>
  <si>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</si>
  <si>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</si>
  <si>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</si>
  <si>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</si>
  <si>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SANS-PEDs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</si>
</sst>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0.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3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4" fillId="0" borderId="0"/>
    <xf numFmtId="43" fontId="1" fillId="0" borderId="0" applyFont="0" applyFill="0" applyBorder="0" applyAlignment="0" applyProtection="0"/>
    <xf numFmtId="0" fontId="4" fillId="0" borderId="0"/>
    <xf numFmtId="0" fontId="17" fillId="0" borderId="0"/>
  </cellStyleXfs>
  <cellXfs count="180">
    <xf numFmtId="0" fontId="0" fillId="0" borderId="0" xfId="0"/>
    <xf numFmtId="0" fontId="3" fillId="2" borderId="1" xfId="2" applyFont="1" applyFill="1" applyBorder="1" applyAlignment="1">
      <alignment horizontal="center"/>
    </xf>
    <xf numFmtId="0" fontId="4" fillId="0" borderId="0" xfId="2"/>
    <xf numFmtId="0" fontId="3" fillId="0" borderId="2" xfId="2" applyFont="1" applyFill="1" applyBorder="1" applyAlignment="1">
      <alignment horizontal="right" wrapText="1"/>
    </xf>
    <xf numFmtId="9" fontId="3" fillId="0" borderId="2" xfId="1" applyFont="1" applyFill="1" applyBorder="1" applyAlignment="1">
      <alignment horizontal="right" wrapText="1"/>
    </xf>
    <xf numFmtId="9" fontId="0" fillId="0" borderId="0" xfId="0" applyNumberFormat="1"/>
    <xf numFmtId="0" fontId="5" fillId="0" borderId="2" xfId="2" applyFont="1" applyFill="1" applyBorder="1" applyAlignment="1">
      <alignment horizontal="right" wrapText="1"/>
    </xf>
    <xf numFmtId="9" fontId="5" fillId="0" borderId="2" xfId="1" applyFont="1" applyFill="1" applyBorder="1" applyAlignment="1">
      <alignment horizontal="right" wrapText="1"/>
    </xf>
    <xf numFmtId="0" fontId="6" fillId="0" borderId="2" xfId="3" applyFont="1" applyFill="1" applyBorder="1" applyAlignment="1">
      <alignment horizontal="right" wrapText="1"/>
    </xf>
    <xf numFmtId="0" fontId="6" fillId="2" borderId="1" xfId="2" applyFont="1" applyFill="1" applyBorder="1" applyAlignment="1">
      <alignment horizontal="center"/>
    </xf>
    <xf numFmtId="0" fontId="6" fillId="2" borderId="1" xfId="4" applyFont="1" applyFill="1" applyBorder="1" applyAlignment="1">
      <alignment horizontal="center"/>
    </xf>
    <xf numFmtId="0" fontId="6" fillId="0" borderId="2" xfId="4" applyFont="1" applyFill="1" applyBorder="1" applyAlignment="1">
      <alignment wrapText="1"/>
    </xf>
    <xf numFmtId="0" fontId="6" fillId="0" borderId="2" xfId="4" applyFont="1" applyFill="1" applyBorder="1" applyAlignment="1">
      <alignment horizontal="right" wrapText="1"/>
    </xf>
    <xf numFmtId="0" fontId="3" fillId="2" borderId="1" xfId="5" applyFont="1" applyFill="1" applyBorder="1" applyAlignment="1">
      <alignment horizontal="center"/>
    </xf>
    <xf numFmtId="0" fontId="4" fillId="0" borderId="0" xfId="5"/>
    <xf numFmtId="0" fontId="3" fillId="0" borderId="2" xfId="5" applyFont="1" applyFill="1" applyBorder="1" applyAlignment="1">
      <alignment horizontal="right" wrapText="1"/>
    </xf>
    <xf numFmtId="9" fontId="0" fillId="0" borderId="0" xfId="1" applyFont="1"/>
    <xf numFmtId="0" fontId="2" fillId="0" borderId="0" xfId="0" applyFont="1"/>
    <xf numFmtId="0" fontId="6" fillId="0" borderId="2" xfId="6" applyFont="1" applyFill="1" applyBorder="1" applyAlignment="1">
      <alignment horizontal="right" wrapText="1"/>
    </xf>
    <xf numFmtId="0" fontId="6" fillId="2" borderId="1" xfId="7" applyFont="1" applyFill="1" applyBorder="1" applyAlignment="1">
      <alignment horizontal="center"/>
    </xf>
    <xf numFmtId="0" fontId="6" fillId="0" borderId="2" xfId="7" applyFont="1" applyFill="1" applyBorder="1" applyAlignment="1">
      <alignment horizontal="right" wrapText="1"/>
    </xf>
    <xf numFmtId="0" fontId="6" fillId="2" borderId="1" xfId="8" applyFont="1" applyFill="1" applyBorder="1" applyAlignment="1">
      <alignment horizontal="center"/>
    </xf>
    <xf numFmtId="0" fontId="6" fillId="0" borderId="2" xfId="8" applyFont="1" applyFill="1" applyBorder="1" applyAlignment="1">
      <alignment horizontal="right" wrapText="1"/>
    </xf>
    <xf numFmtId="0" fontId="6" fillId="2" borderId="1" xfId="9" applyFont="1" applyFill="1" applyBorder="1" applyAlignment="1">
      <alignment horizontal="center"/>
    </xf>
    <xf numFmtId="0" fontId="6" fillId="0" borderId="2" xfId="9" applyFont="1" applyFill="1" applyBorder="1" applyAlignment="1">
      <alignment horizontal="right" wrapText="1"/>
    </xf>
    <xf numFmtId="0" fontId="6" fillId="0" borderId="2" xfId="9" applyFont="1" applyFill="1" applyBorder="1" applyAlignment="1">
      <alignment wrapText="1"/>
    </xf>
    <xf numFmtId="0" fontId="6" fillId="2" borderId="1" xfId="10" applyFont="1" applyFill="1" applyBorder="1" applyAlignment="1">
      <alignment horizontal="center"/>
    </xf>
    <xf numFmtId="0" fontId="6" fillId="0" borderId="2" xfId="10" applyFont="1" applyFill="1" applyBorder="1" applyAlignment="1">
      <alignment horizontal="right" wrapText="1"/>
    </xf>
    <xf numFmtId="0" fontId="6" fillId="0" borderId="2" xfId="10" applyFont="1" applyFill="1" applyBorder="1" applyAlignment="1">
      <alignment wrapText="1"/>
    </xf>
    <xf numFmtId="0" fontId="6" fillId="0" borderId="0" xfId="10" applyFont="1" applyFill="1" applyBorder="1" applyAlignment="1">
      <alignment horizontal="right" wrapText="1"/>
    </xf>
    <xf numFmtId="0" fontId="6" fillId="0" borderId="0" xfId="10" applyFont="1" applyFill="1" applyBorder="1" applyAlignment="1">
      <alignment wrapText="1"/>
    </xf>
    <xf numFmtId="0" fontId="6" fillId="2" borderId="1" xfId="11" applyFont="1" applyFill="1" applyBorder="1" applyAlignment="1">
      <alignment horizontal="center"/>
    </xf>
    <xf numFmtId="0" fontId="6" fillId="0" borderId="2" xfId="11" applyFont="1" applyFill="1" applyBorder="1" applyAlignment="1">
      <alignment horizontal="right" wrapText="1"/>
    </xf>
    <xf numFmtId="0" fontId="6" fillId="0" borderId="2" xfId="11" applyFont="1" applyFill="1" applyBorder="1" applyAlignment="1">
      <alignment wrapText="1"/>
    </xf>
    <xf numFmtId="164" fontId="0" fillId="0" borderId="0" xfId="1" applyNumberFormat="1" applyFont="1"/>
    <xf numFmtId="9" fontId="6" fillId="0" borderId="2" xfId="1" applyFont="1" applyFill="1" applyBorder="1" applyAlignment="1">
      <alignment horizontal="right" wrapText="1"/>
    </xf>
    <xf numFmtId="0" fontId="3" fillId="2" borderId="1" xfId="12" applyFont="1" applyFill="1" applyBorder="1" applyAlignment="1">
      <alignment horizontal="center"/>
    </xf>
    <xf numFmtId="0" fontId="3" fillId="0" borderId="2" xfId="12" applyFont="1" applyFill="1" applyBorder="1" applyAlignment="1">
      <alignment wrapText="1"/>
    </xf>
    <xf numFmtId="0" fontId="3" fillId="0" borderId="2" xfId="12" applyFont="1" applyFill="1" applyBorder="1" applyAlignment="1">
      <alignment horizontal="right" wrapText="1"/>
    </xf>
    <xf numFmtId="0" fontId="8" fillId="0" borderId="0" xfId="0" applyFont="1"/>
    <xf numFmtId="0" fontId="6" fillId="2" borderId="1" xfId="13" applyFont="1" applyFill="1" applyBorder="1" applyAlignment="1">
      <alignment horizontal="center"/>
    </xf>
    <xf numFmtId="0" fontId="6" fillId="0" borderId="2" xfId="13" applyFont="1" applyFill="1" applyBorder="1" applyAlignment="1">
      <alignment wrapText="1"/>
    </xf>
    <xf numFmtId="0" fontId="6" fillId="0" borderId="2" xfId="13" applyFont="1" applyFill="1" applyBorder="1" applyAlignment="1">
      <alignment horizontal="right" wrapText="1"/>
    </xf>
    <xf numFmtId="0" fontId="6" fillId="0" borderId="3" xfId="13" applyFont="1" applyFill="1" applyBorder="1" applyAlignment="1">
      <alignment wrapText="1"/>
    </xf>
    <xf numFmtId="0" fontId="6" fillId="0" borderId="3" xfId="13" applyFont="1" applyFill="1" applyBorder="1" applyAlignment="1">
      <alignment horizontal="right" wrapText="1"/>
    </xf>
    <xf numFmtId="0" fontId="5" fillId="0" borderId="3" xfId="13" applyFont="1" applyFill="1" applyBorder="1" applyAlignment="1">
      <alignment wrapText="1"/>
    </xf>
    <xf numFmtId="0" fontId="5" fillId="0" borderId="3" xfId="13" applyFont="1" applyFill="1" applyBorder="1" applyAlignment="1">
      <alignment horizontal="right" wrapText="1"/>
    </xf>
    <xf numFmtId="0" fontId="6" fillId="3" borderId="3" xfId="13" applyFont="1" applyFill="1" applyBorder="1" applyAlignment="1">
      <alignment wrapText="1"/>
    </xf>
    <xf numFmtId="0" fontId="6" fillId="3" borderId="3" xfId="13" applyFont="1" applyFill="1" applyBorder="1" applyAlignment="1">
      <alignment horizontal="right" wrapText="1"/>
    </xf>
    <xf numFmtId="0" fontId="5" fillId="3" borderId="3" xfId="13" applyFont="1" applyFill="1" applyBorder="1" applyAlignment="1">
      <alignment wrapText="1"/>
    </xf>
    <xf numFmtId="0" fontId="5" fillId="3" borderId="3" xfId="13" applyFont="1" applyFill="1" applyBorder="1" applyAlignment="1">
      <alignment horizontal="right" wrapText="1"/>
    </xf>
    <xf numFmtId="0" fontId="6" fillId="0" borderId="4" xfId="13" applyFont="1" applyFill="1" applyBorder="1" applyAlignment="1">
      <alignment wrapText="1"/>
    </xf>
    <xf numFmtId="9" fontId="0" fillId="0" borderId="5" xfId="1" applyFont="1" applyBorder="1"/>
    <xf numFmtId="0" fontId="5" fillId="0" borderId="4" xfId="13" applyFont="1" applyFill="1" applyBorder="1" applyAlignment="1">
      <alignment wrapText="1"/>
    </xf>
    <xf numFmtId="9" fontId="2" fillId="0" borderId="5" xfId="0" applyNumberFormat="1" applyFont="1" applyBorder="1"/>
    <xf numFmtId="0" fontId="6" fillId="3" borderId="4" xfId="13" applyFont="1" applyFill="1" applyBorder="1" applyAlignment="1">
      <alignment wrapText="1"/>
    </xf>
    <xf numFmtId="9" fontId="0" fillId="3" borderId="5" xfId="1" applyFont="1" applyFill="1" applyBorder="1"/>
    <xf numFmtId="0" fontId="5" fillId="3" borderId="4" xfId="13" applyFont="1" applyFill="1" applyBorder="1" applyAlignment="1">
      <alignment wrapText="1"/>
    </xf>
    <xf numFmtId="9" fontId="2" fillId="3" borderId="5" xfId="0" applyNumberFormat="1" applyFont="1" applyFill="1" applyBorder="1"/>
    <xf numFmtId="0" fontId="5" fillId="0" borderId="6" xfId="13" applyFont="1" applyFill="1" applyBorder="1" applyAlignment="1">
      <alignment wrapText="1"/>
    </xf>
    <xf numFmtId="0" fontId="5" fillId="0" borderId="7" xfId="13" applyFont="1" applyFill="1" applyBorder="1" applyAlignment="1">
      <alignment horizontal="right" wrapText="1"/>
    </xf>
    <xf numFmtId="0" fontId="5" fillId="0" borderId="7" xfId="13" applyFont="1" applyFill="1" applyBorder="1" applyAlignment="1">
      <alignment wrapText="1"/>
    </xf>
    <xf numFmtId="9" fontId="2" fillId="0" borderId="8" xfId="0" applyNumberFormat="1" applyFont="1" applyBorder="1"/>
    <xf numFmtId="0" fontId="6" fillId="0" borderId="9" xfId="13" applyFont="1" applyFill="1" applyBorder="1" applyAlignment="1">
      <alignment wrapText="1"/>
    </xf>
    <xf numFmtId="0" fontId="6" fillId="0" borderId="10" xfId="13" applyFont="1" applyFill="1" applyBorder="1" applyAlignment="1">
      <alignment horizontal="right" wrapText="1"/>
    </xf>
    <xf numFmtId="0" fontId="6" fillId="0" borderId="10" xfId="13" applyFont="1" applyFill="1" applyBorder="1" applyAlignment="1">
      <alignment wrapText="1"/>
    </xf>
    <xf numFmtId="9" fontId="0" fillId="0" borderId="11" xfId="1" applyFont="1" applyBorder="1"/>
    <xf numFmtId="0" fontId="6" fillId="2" borderId="12" xfId="13" applyFont="1" applyFill="1" applyBorder="1" applyAlignment="1">
      <alignment horizontal="center"/>
    </xf>
    <xf numFmtId="0" fontId="6" fillId="2" borderId="13" xfId="13" applyFont="1" applyFill="1" applyBorder="1" applyAlignment="1">
      <alignment horizontal="center"/>
    </xf>
    <xf numFmtId="0" fontId="6" fillId="2" borderId="14" xfId="13" applyFont="1" applyFill="1" applyBorder="1" applyAlignment="1">
      <alignment horizontal="center"/>
    </xf>
    <xf numFmtId="0" fontId="6" fillId="0" borderId="6" xfId="13" applyFont="1" applyFill="1" applyBorder="1" applyAlignment="1">
      <alignment wrapText="1"/>
    </xf>
    <xf numFmtId="0" fontId="6" fillId="0" borderId="7" xfId="13" applyFont="1" applyFill="1" applyBorder="1" applyAlignment="1">
      <alignment horizontal="right" wrapText="1"/>
    </xf>
    <xf numFmtId="0" fontId="6" fillId="0" borderId="7" xfId="13" applyFont="1" applyFill="1" applyBorder="1" applyAlignment="1">
      <alignment wrapText="1"/>
    </xf>
    <xf numFmtId="0" fontId="0" fillId="0" borderId="8" xfId="0" applyBorder="1"/>
    <xf numFmtId="9" fontId="2" fillId="3" borderId="5" xfId="1" applyFont="1" applyFill="1" applyBorder="1"/>
    <xf numFmtId="9" fontId="2" fillId="0" borderId="5" xfId="1" applyFont="1" applyBorder="1"/>
    <xf numFmtId="0" fontId="6" fillId="2" borderId="1" xfId="14" applyFont="1" applyFill="1" applyBorder="1" applyAlignment="1">
      <alignment horizontal="center"/>
    </xf>
    <xf numFmtId="0" fontId="6" fillId="0" borderId="2" xfId="14" applyFont="1" applyFill="1" applyBorder="1" applyAlignment="1"/>
    <xf numFmtId="0" fontId="6" fillId="0" borderId="2" xfId="14" applyFont="1" applyFill="1" applyBorder="1" applyAlignment="1">
      <alignment horizontal="right"/>
    </xf>
    <xf numFmtId="0" fontId="5" fillId="0" borderId="2" xfId="14" applyFont="1" applyFill="1" applyBorder="1" applyAlignment="1"/>
    <xf numFmtId="0" fontId="5" fillId="0" borderId="2" xfId="14" applyFont="1" applyFill="1" applyBorder="1" applyAlignment="1">
      <alignment horizontal="right"/>
    </xf>
    <xf numFmtId="0" fontId="3" fillId="2" borderId="1" xfId="15" applyFont="1" applyFill="1" applyBorder="1" applyAlignment="1">
      <alignment horizontal="center"/>
    </xf>
    <xf numFmtId="0" fontId="3" fillId="0" borderId="2" xfId="15" applyFont="1" applyFill="1" applyBorder="1" applyAlignment="1">
      <alignment horizontal="right" wrapText="1"/>
    </xf>
    <xf numFmtId="0" fontId="3" fillId="0" borderId="2" xfId="15" applyFont="1" applyFill="1" applyBorder="1" applyAlignment="1">
      <alignment wrapText="1"/>
    </xf>
    <xf numFmtId="0" fontId="3" fillId="2" borderId="13" xfId="13" applyFont="1" applyFill="1" applyBorder="1" applyAlignment="1">
      <alignment horizontal="center"/>
    </xf>
    <xf numFmtId="0" fontId="3" fillId="3" borderId="3" xfId="13" applyFont="1" applyFill="1" applyBorder="1" applyAlignment="1">
      <alignment horizontal="left" wrapText="1"/>
    </xf>
    <xf numFmtId="9" fontId="0" fillId="0" borderId="8" xfId="1" applyFont="1" applyBorder="1"/>
    <xf numFmtId="0" fontId="3" fillId="2" borderId="14" xfId="13" applyFont="1" applyFill="1" applyBorder="1" applyAlignment="1">
      <alignment horizontal="center"/>
    </xf>
    <xf numFmtId="0" fontId="9" fillId="2" borderId="14" xfId="13" applyFont="1" applyFill="1" applyBorder="1" applyAlignment="1">
      <alignment horizontal="center"/>
    </xf>
    <xf numFmtId="9" fontId="10" fillId="0" borderId="11" xfId="1" applyFont="1" applyBorder="1"/>
    <xf numFmtId="9" fontId="11" fillId="0" borderId="5" xfId="1" applyFont="1" applyBorder="1"/>
    <xf numFmtId="9" fontId="10" fillId="0" borderId="5" xfId="1" applyFont="1" applyBorder="1"/>
    <xf numFmtId="9" fontId="10" fillId="3" borderId="5" xfId="1" applyFont="1" applyFill="1" applyBorder="1"/>
    <xf numFmtId="9" fontId="11" fillId="3" borderId="5" xfId="1" applyFont="1" applyFill="1" applyBorder="1"/>
    <xf numFmtId="9" fontId="10" fillId="0" borderId="8" xfId="1" applyFont="1" applyBorder="1"/>
    <xf numFmtId="0" fontId="0" fillId="0" borderId="0" xfId="0" applyFont="1"/>
    <xf numFmtId="0" fontId="3" fillId="2" borderId="1" xfId="16" applyFont="1" applyFill="1" applyBorder="1" applyAlignment="1">
      <alignment horizontal="center"/>
    </xf>
    <xf numFmtId="0" fontId="3" fillId="0" borderId="2" xfId="16" applyFont="1" applyFill="1" applyBorder="1" applyAlignment="1">
      <alignment horizontal="right" wrapText="1"/>
    </xf>
    <xf numFmtId="0" fontId="3" fillId="0" borderId="2" xfId="16" applyFont="1" applyFill="1" applyBorder="1" applyAlignment="1">
      <alignment wrapText="1"/>
    </xf>
    <xf numFmtId="0" fontId="6" fillId="0" borderId="2" xfId="1" applyNumberFormat="1" applyFont="1" applyFill="1" applyBorder="1" applyAlignment="1">
      <alignment horizontal="right" wrapText="1"/>
    </xf>
    <xf numFmtId="0" fontId="3" fillId="0" borderId="2" xfId="11" applyFont="1" applyFill="1" applyBorder="1" applyAlignment="1">
      <alignment wrapText="1"/>
    </xf>
    <xf numFmtId="9" fontId="0" fillId="0" borderId="8" xfId="1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2" borderId="1" xfId="17" applyFont="1" applyFill="1" applyBorder="1" applyAlignment="1">
      <alignment horizontal="center"/>
    </xf>
    <xf numFmtId="0" fontId="12" fillId="0" borderId="2" xfId="17" applyFont="1" applyFill="1" applyBorder="1" applyAlignment="1">
      <alignment wrapText="1"/>
    </xf>
    <xf numFmtId="0" fontId="12" fillId="0" borderId="2" xfId="17" applyFont="1" applyFill="1" applyBorder="1" applyAlignment="1">
      <alignment horizontal="right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8" xfId="0" applyBorder="1" applyAlignment="1">
      <alignment horizontal="center"/>
    </xf>
    <xf numFmtId="166" fontId="0" fillId="0" borderId="29" xfId="0" applyNumberFormat="1" applyBorder="1" applyAlignment="1">
      <alignment horizontal="center"/>
    </xf>
    <xf numFmtId="166" fontId="0" fillId="0" borderId="30" xfId="0" applyNumberFormat="1" applyBorder="1" applyAlignment="1">
      <alignment horizontal="center"/>
    </xf>
    <xf numFmtId="166" fontId="0" fillId="0" borderId="31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166" fontId="0" fillId="4" borderId="28" xfId="0" applyNumberFormat="1" applyFill="1" applyBorder="1" applyAlignment="1">
      <alignment horizontal="center"/>
    </xf>
    <xf numFmtId="165" fontId="0" fillId="4" borderId="21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5" xfId="0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3" fillId="0" borderId="2" xfId="18" applyFont="1" applyFill="1" applyBorder="1" applyAlignment="1">
      <alignment wrapText="1"/>
    </xf>
    <xf numFmtId="0" fontId="3" fillId="0" borderId="2" xfId="18" applyFont="1" applyFill="1" applyBorder="1" applyAlignment="1">
      <alignment horizontal="right" wrapText="1"/>
    </xf>
    <xf numFmtId="0" fontId="0" fillId="0" borderId="36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165" fontId="0" fillId="0" borderId="39" xfId="0" applyNumberFormat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/>
    <xf numFmtId="3" fontId="0" fillId="4" borderId="36" xfId="0" applyNumberFormat="1" applyFill="1" applyBorder="1" applyAlignment="1">
      <alignment horizontal="center"/>
    </xf>
    <xf numFmtId="165" fontId="0" fillId="4" borderId="39" xfId="0" applyNumberFormat="1" applyFill="1" applyBorder="1" applyAlignment="1">
      <alignment horizontal="center"/>
    </xf>
    <xf numFmtId="0" fontId="3" fillId="2" borderId="43" xfId="2" applyFont="1" applyFill="1" applyBorder="1" applyAlignment="1">
      <alignment horizontal="center"/>
    </xf>
    <xf numFmtId="0" fontId="3" fillId="2" borderId="1" xfId="21" applyFont="1" applyFill="1" applyBorder="1" applyAlignment="1">
      <alignment horizontal="center"/>
    </xf>
    <xf numFmtId="0" fontId="3" fillId="0" borderId="2" xfId="21" applyFont="1" applyFill="1" applyBorder="1" applyAlignment="1">
      <alignment horizontal="right" wrapText="1"/>
    </xf>
    <xf numFmtId="0" fontId="3" fillId="2" borderId="44" xfId="5" applyFont="1" applyFill="1" applyBorder="1" applyAlignment="1">
      <alignment horizontal="center"/>
    </xf>
    <xf numFmtId="9" fontId="2" fillId="0" borderId="0" xfId="1" applyFont="1"/>
    <xf numFmtId="1" fontId="2" fillId="0" borderId="0" xfId="1" applyNumberFormat="1" applyFont="1"/>
    <xf numFmtId="43" fontId="0" fillId="0" borderId="0" xfId="20" applyFont="1"/>
    <xf numFmtId="0" fontId="3" fillId="2" borderId="1" xfId="6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/>
    <xf numFmtId="0" fontId="16" fillId="2" borderId="1" xfId="22" applyFont="1" applyFill="1" applyBorder="1" applyAlignment="1">
      <alignment horizontal="center"/>
    </xf>
    <xf numFmtId="0" fontId="16" fillId="0" borderId="2" xfId="22" applyFont="1" applyFill="1" applyBorder="1" applyAlignment="1">
      <alignment horizontal="right" wrapText="1"/>
    </xf>
    <xf numFmtId="0" fontId="16" fillId="0" borderId="2" xfId="22" applyFont="1" applyFill="1" applyBorder="1" applyAlignment="1">
      <alignment wrapText="1"/>
    </xf>
    <xf numFmtId="0" fontId="0" fillId="5" borderId="0" xfId="0" applyFill="1"/>
  </cellXfs>
  <cellStyles count="23">
    <cellStyle name="Comma" xfId="20" builtinId="3"/>
    <cellStyle name="Normal" xfId="0" builtinId="0"/>
    <cellStyle name="Normal 2" xfId="19"/>
    <cellStyle name="Normal_Age" xfId="18"/>
    <cellStyle name="Normal_CenerlineMI" xfId="17"/>
    <cellStyle name="Normal_Collision Type" xfId="5"/>
    <cellStyle name="Normal_Collision Type_1" xfId="7"/>
    <cellStyle name="Normal_dayOfWeek" xfId="6"/>
    <cellStyle name="Normal_fatality pos" xfId="13"/>
    <cellStyle name="Normal_fatality pos_1" xfId="15"/>
    <cellStyle name="Normal_locatios" xfId="10"/>
    <cellStyle name="Normal_locatios_1" xfId="12"/>
    <cellStyle name="Normal_seasonality" xfId="8"/>
    <cellStyle name="Normal_seasonality_1" xfId="21"/>
    <cellStyle name="Normal_severes" xfId="4"/>
    <cellStyle name="Normal_Sheet1" xfId="2"/>
    <cellStyle name="Normal_Sheet12" xfId="11"/>
    <cellStyle name="Normal_Sheet12_1" xfId="16"/>
    <cellStyle name="Normal_Sheet2" xfId="14"/>
    <cellStyle name="Normal_Sheet4" xfId="3"/>
    <cellStyle name="Normal_single vehicle crashes" xfId="9"/>
    <cellStyle name="Normal_single vehicle crashes_1" xfId="2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Crashes by Time of Day (2007-2011)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timeOfDay!$B$1</c:f>
              <c:strCache>
                <c:ptCount val="1"/>
                <c:pt idx="0">
                  <c:v>motorcycles</c:v>
                </c:pt>
              </c:strCache>
            </c:strRef>
          </c:tx>
          <c:marker>
            <c:symbol val="none"/>
          </c:marker>
          <c:cat>
            <c:numRef>
              <c:f>timeOfDay!$A$2:$A$26</c:f>
              <c:numCache>
                <c:formatCode>General</c:formatCode>
                <c:ptCount val="25"/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</c:numCache>
            </c:numRef>
          </c:cat>
          <c:val>
            <c:numRef>
              <c:f>timeOfDay!$C$2:$C$26</c:f>
              <c:numCache>
                <c:formatCode>0%</c:formatCode>
                <c:ptCount val="25"/>
                <c:pt idx="0">
                  <c:v>1.3108307389808291E-2</c:v>
                </c:pt>
                <c:pt idx="1">
                  <c:v>2.9329837784696052E-2</c:v>
                </c:pt>
                <c:pt idx="2">
                  <c:v>2.1464853350811077E-2</c:v>
                </c:pt>
                <c:pt idx="3">
                  <c:v>1.7040799606750777E-2</c:v>
                </c:pt>
                <c:pt idx="4">
                  <c:v>1.0978207438964443E-2</c:v>
                </c:pt>
                <c:pt idx="5">
                  <c:v>9.9950843847288213E-3</c:v>
                </c:pt>
                <c:pt idx="6">
                  <c:v>8.8481074881205969E-3</c:v>
                </c:pt>
                <c:pt idx="7">
                  <c:v>1.572996886776995E-2</c:v>
                </c:pt>
                <c:pt idx="8">
                  <c:v>2.2120268720301491E-2</c:v>
                </c:pt>
                <c:pt idx="9">
                  <c:v>2.9657545469441257E-2</c:v>
                </c:pt>
                <c:pt idx="10">
                  <c:v>3.2770768474520727E-2</c:v>
                </c:pt>
                <c:pt idx="11">
                  <c:v>2.8674422415205635E-2</c:v>
                </c:pt>
                <c:pt idx="12">
                  <c:v>3.5064722267737179E-2</c:v>
                </c:pt>
                <c:pt idx="13">
                  <c:v>4.1291168277896119E-2</c:v>
                </c:pt>
                <c:pt idx="14">
                  <c:v>5.1286252662624938E-2</c:v>
                </c:pt>
                <c:pt idx="15">
                  <c:v>6.0134360150745532E-2</c:v>
                </c:pt>
                <c:pt idx="16">
                  <c:v>6.7999344584630514E-2</c:v>
                </c:pt>
                <c:pt idx="17">
                  <c:v>8.5203998033753892E-2</c:v>
                </c:pt>
                <c:pt idx="18">
                  <c:v>8.2910044240537439E-2</c:v>
                </c:pt>
                <c:pt idx="19">
                  <c:v>7.4717352121907263E-2</c:v>
                </c:pt>
                <c:pt idx="20">
                  <c:v>7.0129444535474358E-2</c:v>
                </c:pt>
                <c:pt idx="21">
                  <c:v>6.0625921677863348E-2</c:v>
                </c:pt>
                <c:pt idx="22">
                  <c:v>5.0794691135507129E-2</c:v>
                </c:pt>
                <c:pt idx="23">
                  <c:v>4.3421268228739963E-2</c:v>
                </c:pt>
                <c:pt idx="24">
                  <c:v>3.6703260691463215E-2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timeOfDay!$D$1</c:f>
              <c:strCache>
                <c:ptCount val="1"/>
                <c:pt idx="0">
                  <c:v>AllInjCrashes</c:v>
                </c:pt>
              </c:strCache>
            </c:strRef>
          </c:tx>
          <c:marker>
            <c:symbol val="none"/>
          </c:marker>
          <c:cat>
            <c:numRef>
              <c:f>timeOfDay!$A$2:$A$26</c:f>
              <c:numCache>
                <c:formatCode>General</c:formatCode>
                <c:ptCount val="25"/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</c:numCache>
            </c:numRef>
          </c:cat>
          <c:val>
            <c:numRef>
              <c:f>timeOfDay!$E$2:$E$26</c:f>
              <c:numCache>
                <c:formatCode>0%</c:formatCode>
                <c:ptCount val="25"/>
                <c:pt idx="0">
                  <c:v>1.7678382928293653E-2</c:v>
                </c:pt>
                <c:pt idx="1">
                  <c:v>2.3388049334657088E-2</c:v>
                </c:pt>
                <c:pt idx="2">
                  <c:v>1.7537112831641364E-2</c:v>
                </c:pt>
                <c:pt idx="3">
                  <c:v>1.3679654359163525E-2</c:v>
                </c:pt>
                <c:pt idx="4">
                  <c:v>1.2113910787933965E-2</c:v>
                </c:pt>
                <c:pt idx="5">
                  <c:v>1.5037416954766099E-2</c:v>
                </c:pt>
                <c:pt idx="6">
                  <c:v>1.6022383461980684E-2</c:v>
                </c:pt>
                <c:pt idx="7">
                  <c:v>2.0915822643241992E-2</c:v>
                </c:pt>
                <c:pt idx="8">
                  <c:v>3.0726246021873321E-2</c:v>
                </c:pt>
                <c:pt idx="9">
                  <c:v>5.3765044284251134E-2</c:v>
                </c:pt>
                <c:pt idx="10">
                  <c:v>4.7431434951006747E-2</c:v>
                </c:pt>
                <c:pt idx="11">
                  <c:v>4.2004308737947894E-2</c:v>
                </c:pt>
                <c:pt idx="12">
                  <c:v>4.3668156542963771E-2</c:v>
                </c:pt>
                <c:pt idx="13">
                  <c:v>4.9044268554453735E-2</c:v>
                </c:pt>
                <c:pt idx="14">
                  <c:v>5.3451110736134927E-2</c:v>
                </c:pt>
                <c:pt idx="15">
                  <c:v>6.2088207478681948E-2</c:v>
                </c:pt>
                <c:pt idx="16">
                  <c:v>6.3744206944994913E-2</c:v>
                </c:pt>
                <c:pt idx="17">
                  <c:v>7.23106686392158E-2</c:v>
                </c:pt>
                <c:pt idx="18">
                  <c:v>6.9273361561191529E-2</c:v>
                </c:pt>
                <c:pt idx="19">
                  <c:v>6.4795884331184203E-2</c:v>
                </c:pt>
                <c:pt idx="20">
                  <c:v>5.5201290266882759E-2</c:v>
                </c:pt>
                <c:pt idx="21">
                  <c:v>4.7435359120358199E-2</c:v>
                </c:pt>
                <c:pt idx="22">
                  <c:v>4.0289446731363136E-2</c:v>
                </c:pt>
                <c:pt idx="23">
                  <c:v>3.6384898226667871E-2</c:v>
                </c:pt>
                <c:pt idx="24">
                  <c:v>3.2013373569149753E-2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89568"/>
        <c:axId val="148620032"/>
      </c:lineChart>
      <c:catAx>
        <c:axId val="14858956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48620032"/>
        <c:crosses val="autoZero"/>
        <c:auto val="1"/>
        <c:lblAlgn val="ctr"/>
        <c:lblOffset val="100"/>
        <c:noMultiLvlLbl val="0"/>
      </c:catAx>
      <c:valAx>
        <c:axId val="1486200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8589568"/>
        <c:crosses val="autoZero"/>
        <c:crossBetween val="between"/>
      </c:valAx>
    </c:plotArea>
    <c:legend>
      <c:legendPos val="b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Severe</a:t>
            </a:r>
            <a:r>
              <a:rPr lang="en-US" baseline="0"/>
              <a:t> Injury Crashes by Collision Type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'Collision Type'!$B$99</c:f>
              <c:strCache>
                <c:ptCount val="1"/>
                <c:pt idx="0">
                  <c:v>MotorCycle Crashes</c:v>
                </c:pt>
              </c:strCache>
            </c:strRef>
          </c:tx>
          <c:invertIfNegative val="0"/>
          <c:cat>
            <c:strRef>
              <c:f>('Collision Type'!$A$100:$A$104,'Collision Type'!$A$106:$A$107)</c:f>
              <c:strCache>
                <c:ptCount val="7"/>
                <c:pt idx="0">
                  <c:v>Rearend</c:v>
                </c:pt>
                <c:pt idx="1">
                  <c:v>Overtaking</c:v>
                </c:pt>
                <c:pt idx="2">
                  <c:v>Right Angle</c:v>
                </c:pt>
                <c:pt idx="3">
                  <c:v>Head On</c:v>
                </c:pt>
                <c:pt idx="4">
                  <c:v>Sideswipe</c:v>
                </c:pt>
                <c:pt idx="5">
                  <c:v>Left (All)</c:v>
                </c:pt>
                <c:pt idx="6">
                  <c:v>Right (All)</c:v>
                </c:pt>
              </c:strCache>
            </c:strRef>
          </c:cat>
          <c:val>
            <c:numRef>
              <c:f>('Collision Type'!$C$100:$C$104,'Collision Type'!$C$106:$C$107)</c:f>
              <c:numCache>
                <c:formatCode>0%</c:formatCode>
                <c:ptCount val="7"/>
                <c:pt idx="0">
                  <c:v>0.21535580524344569</c:v>
                </c:pt>
                <c:pt idx="1">
                  <c:v>0.2247191011235955</c:v>
                </c:pt>
                <c:pt idx="2">
                  <c:v>0.26779026217228463</c:v>
                </c:pt>
                <c:pt idx="3">
                  <c:v>3.1835205992509365E-2</c:v>
                </c:pt>
                <c:pt idx="4">
                  <c:v>1.1235955056179775E-2</c:v>
                </c:pt>
                <c:pt idx="5">
                  <c:v>0.22846441947565543</c:v>
                </c:pt>
                <c:pt idx="6">
                  <c:v>2.0599250936329586E-2</c:v>
                </c:pt>
              </c:numCache>
            </c:numRef>
          </c:val>
        </c:ser>
        <c:ser>
          <c:idx val="1"/>
          <c:order val="1"/>
          <c:tx>
            <c:strRef>
              <c:f>'Collision Type'!$D$99</c:f>
              <c:strCache>
                <c:ptCount val="1"/>
                <c:pt idx="0">
                  <c:v>All Crashes</c:v>
                </c:pt>
              </c:strCache>
            </c:strRef>
          </c:tx>
          <c:invertIfNegative val="0"/>
          <c:cat>
            <c:strRef>
              <c:f>('Collision Type'!$A$100:$A$104,'Collision Type'!$A$106:$A$107)</c:f>
              <c:strCache>
                <c:ptCount val="7"/>
                <c:pt idx="0">
                  <c:v>Rearend</c:v>
                </c:pt>
                <c:pt idx="1">
                  <c:v>Overtaking</c:v>
                </c:pt>
                <c:pt idx="2">
                  <c:v>Right Angle</c:v>
                </c:pt>
                <c:pt idx="3">
                  <c:v>Head On</c:v>
                </c:pt>
                <c:pt idx="4">
                  <c:v>Sideswipe</c:v>
                </c:pt>
                <c:pt idx="5">
                  <c:v>Left (All)</c:v>
                </c:pt>
                <c:pt idx="6">
                  <c:v>Right (All)</c:v>
                </c:pt>
              </c:strCache>
            </c:strRef>
          </c:cat>
          <c:val>
            <c:numRef>
              <c:f>('Collision Type'!$E$100:$E$104,'Collision Type'!$E$106:$E$107)</c:f>
              <c:numCache>
                <c:formatCode>0%</c:formatCode>
                <c:ptCount val="7"/>
                <c:pt idx="0">
                  <c:v>0.33985466741196196</c:v>
                </c:pt>
                <c:pt idx="1">
                  <c:v>0.15856158002608534</c:v>
                </c:pt>
                <c:pt idx="2">
                  <c:v>0.2906651760760201</c:v>
                </c:pt>
                <c:pt idx="3">
                  <c:v>3.9128004471771942E-2</c:v>
                </c:pt>
                <c:pt idx="4">
                  <c:v>1.9005030743432086E-2</c:v>
                </c:pt>
                <c:pt idx="5">
                  <c:v>0.13378051052729645</c:v>
                </c:pt>
                <c:pt idx="6">
                  <c:v>1.9005030743432086E-2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1630976"/>
        <c:axId val="131632512"/>
      </c:barChart>
      <c:catAx>
        <c:axId val="1316309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1632512"/>
        <c:crosses val="autoZero"/>
        <c:auto val="1"/>
        <c:lblAlgn val="ctr"/>
        <c:lblOffset val="100"/>
        <c:noMultiLvlLbl val="0"/>
      </c:catAx>
      <c:valAx>
        <c:axId val="13163251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316309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252545559464644E-2"/>
          <c:y val="3.8908744424764274E-2"/>
          <c:w val="0.7061556933042944"/>
          <c:h val="0.89263794141545227"/>
        </c:manualLayout>
      </c:layout>
      <c:lineChart>
        <c:grouping val="standard"/>
        <c:varyColors val="0"/>
        <c:ser>
          <c:idx val="1"/>
          <c:order val="0"/>
          <c:tx>
            <c:strRef>
              <c:f>'Collision Type'!$B$125</c:f>
              <c:strCache>
                <c:ptCount val="1"/>
                <c:pt idx="0">
                  <c:v>UNK</c:v>
                </c:pt>
              </c:strCache>
            </c:strRef>
          </c:tx>
          <c:marker>
            <c:symbol val="none"/>
          </c:marker>
          <c:cat>
            <c:numRef>
              <c:f>'Collision Type'!$A$126:$A$137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'Collision Type'!$B$126:$B$137</c:f>
              <c:numCache>
                <c:formatCode>General</c:formatCode>
                <c:ptCount val="12"/>
                <c:pt idx="0">
                  <c:v>25</c:v>
                </c:pt>
                <c:pt idx="1">
                  <c:v>26</c:v>
                </c:pt>
                <c:pt idx="2">
                  <c:v>38</c:v>
                </c:pt>
                <c:pt idx="3">
                  <c:v>100</c:v>
                </c:pt>
                <c:pt idx="4">
                  <c:v>129</c:v>
                </c:pt>
                <c:pt idx="5">
                  <c:v>143</c:v>
                </c:pt>
                <c:pt idx="6">
                  <c:v>144</c:v>
                </c:pt>
                <c:pt idx="7">
                  <c:v>148</c:v>
                </c:pt>
                <c:pt idx="8">
                  <c:v>126</c:v>
                </c:pt>
                <c:pt idx="9">
                  <c:v>95</c:v>
                </c:pt>
                <c:pt idx="10">
                  <c:v>61</c:v>
                </c:pt>
                <c:pt idx="11">
                  <c:v>29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'Collision Type'!$C$125</c:f>
              <c:strCache>
                <c:ptCount val="1"/>
                <c:pt idx="0">
                  <c:v>Rearend</c:v>
                </c:pt>
              </c:strCache>
            </c:strRef>
          </c:tx>
          <c:marker>
            <c:symbol val="none"/>
          </c:marker>
          <c:cat>
            <c:numRef>
              <c:f>'Collision Type'!$A$126:$A$137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'Collision Type'!$C$126:$C$137</c:f>
              <c:numCache>
                <c:formatCode>General</c:formatCode>
                <c:ptCount val="12"/>
                <c:pt idx="0">
                  <c:v>11</c:v>
                </c:pt>
                <c:pt idx="1">
                  <c:v>14</c:v>
                </c:pt>
                <c:pt idx="2">
                  <c:v>34</c:v>
                </c:pt>
                <c:pt idx="3">
                  <c:v>53</c:v>
                </c:pt>
                <c:pt idx="4">
                  <c:v>87</c:v>
                </c:pt>
                <c:pt idx="5">
                  <c:v>86</c:v>
                </c:pt>
                <c:pt idx="6">
                  <c:v>114</c:v>
                </c:pt>
                <c:pt idx="7">
                  <c:v>102</c:v>
                </c:pt>
                <c:pt idx="8">
                  <c:v>114</c:v>
                </c:pt>
                <c:pt idx="9">
                  <c:v>69</c:v>
                </c:pt>
                <c:pt idx="10">
                  <c:v>25</c:v>
                </c:pt>
                <c:pt idx="11">
                  <c:v>16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'Collision Type'!$D$125</c:f>
              <c:strCache>
                <c:ptCount val="1"/>
                <c:pt idx="0">
                  <c:v>Overtaking</c:v>
                </c:pt>
              </c:strCache>
            </c:strRef>
          </c:tx>
          <c:marker>
            <c:symbol val="none"/>
          </c:marker>
          <c:cat>
            <c:numRef>
              <c:f>'Collision Type'!$A$126:$A$137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'Collision Type'!$D$126:$D$137</c:f>
              <c:numCache>
                <c:formatCode>General</c:formatCode>
                <c:ptCount val="12"/>
                <c:pt idx="0">
                  <c:v>19</c:v>
                </c:pt>
                <c:pt idx="1">
                  <c:v>9</c:v>
                </c:pt>
                <c:pt idx="2">
                  <c:v>44</c:v>
                </c:pt>
                <c:pt idx="3">
                  <c:v>71</c:v>
                </c:pt>
                <c:pt idx="4">
                  <c:v>106</c:v>
                </c:pt>
                <c:pt idx="5">
                  <c:v>144</c:v>
                </c:pt>
                <c:pt idx="6">
                  <c:v>128</c:v>
                </c:pt>
                <c:pt idx="7">
                  <c:v>119</c:v>
                </c:pt>
                <c:pt idx="8">
                  <c:v>123</c:v>
                </c:pt>
                <c:pt idx="9">
                  <c:v>92</c:v>
                </c:pt>
                <c:pt idx="10">
                  <c:v>37</c:v>
                </c:pt>
                <c:pt idx="11">
                  <c:v>18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'Collision Type'!$E$125</c:f>
              <c:strCache>
                <c:ptCount val="1"/>
                <c:pt idx="0">
                  <c:v>Left (All)</c:v>
                </c:pt>
              </c:strCache>
            </c:strRef>
          </c:tx>
          <c:marker>
            <c:symbol val="none"/>
          </c:marker>
          <c:cat>
            <c:numRef>
              <c:f>'Collision Type'!$A$126:$A$137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'Collision Type'!$E$126:$E$137</c:f>
              <c:numCache>
                <c:formatCode>General</c:formatCode>
                <c:ptCount val="12"/>
                <c:pt idx="0">
                  <c:v>12</c:v>
                </c:pt>
                <c:pt idx="1">
                  <c:v>13</c:v>
                </c:pt>
                <c:pt idx="2">
                  <c:v>25</c:v>
                </c:pt>
                <c:pt idx="3">
                  <c:v>59</c:v>
                </c:pt>
                <c:pt idx="4">
                  <c:v>80</c:v>
                </c:pt>
                <c:pt idx="5">
                  <c:v>86</c:v>
                </c:pt>
                <c:pt idx="6">
                  <c:v>86</c:v>
                </c:pt>
                <c:pt idx="7">
                  <c:v>90</c:v>
                </c:pt>
                <c:pt idx="8">
                  <c:v>71</c:v>
                </c:pt>
                <c:pt idx="9">
                  <c:v>65</c:v>
                </c:pt>
                <c:pt idx="10">
                  <c:v>22</c:v>
                </c:pt>
                <c:pt idx="11">
                  <c:v>12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'Collision Type'!$F$125</c:f>
              <c:strCache>
                <c:ptCount val="1"/>
                <c:pt idx="0">
                  <c:v>Right Angle</c:v>
                </c:pt>
              </c:strCache>
            </c:strRef>
          </c:tx>
          <c:marker>
            <c:symbol val="none"/>
          </c:marker>
          <c:cat>
            <c:numRef>
              <c:f>'Collision Type'!$A$126:$A$137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'Collision Type'!$F$126:$F$137</c:f>
              <c:numCache>
                <c:formatCode>General</c:formatCode>
                <c:ptCount val="12"/>
                <c:pt idx="0">
                  <c:v>16</c:v>
                </c:pt>
                <c:pt idx="1">
                  <c:v>12</c:v>
                </c:pt>
                <c:pt idx="2">
                  <c:v>40</c:v>
                </c:pt>
                <c:pt idx="3">
                  <c:v>60</c:v>
                </c:pt>
                <c:pt idx="4">
                  <c:v>101</c:v>
                </c:pt>
                <c:pt idx="5">
                  <c:v>94</c:v>
                </c:pt>
                <c:pt idx="6">
                  <c:v>103</c:v>
                </c:pt>
                <c:pt idx="7">
                  <c:v>99</c:v>
                </c:pt>
                <c:pt idx="8">
                  <c:v>98</c:v>
                </c:pt>
                <c:pt idx="9">
                  <c:v>70</c:v>
                </c:pt>
                <c:pt idx="10">
                  <c:v>41</c:v>
                </c:pt>
                <c:pt idx="11">
                  <c:v>12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'Collision Type'!$G$125</c:f>
              <c:strCache>
                <c:ptCount val="1"/>
                <c:pt idx="0">
                  <c:v>Right (All)</c:v>
                </c:pt>
              </c:strCache>
            </c:strRef>
          </c:tx>
          <c:marker>
            <c:symbol val="none"/>
          </c:marker>
          <c:cat>
            <c:numRef>
              <c:f>'Collision Type'!$A$126:$A$137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'Collision Type'!$G$126:$G$137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  <c:pt idx="4">
                  <c:v>17</c:v>
                </c:pt>
                <c:pt idx="5">
                  <c:v>16</c:v>
                </c:pt>
                <c:pt idx="6">
                  <c:v>18</c:v>
                </c:pt>
                <c:pt idx="7">
                  <c:v>15</c:v>
                </c:pt>
                <c:pt idx="8">
                  <c:v>12</c:v>
                </c:pt>
                <c:pt idx="9">
                  <c:v>11</c:v>
                </c:pt>
                <c:pt idx="10">
                  <c:v>7</c:v>
                </c:pt>
                <c:pt idx="11">
                  <c:v>0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'Collision Type'!$H$125</c:f>
              <c:strCache>
                <c:ptCount val="1"/>
                <c:pt idx="0">
                  <c:v>Head On</c:v>
                </c:pt>
              </c:strCache>
            </c:strRef>
          </c:tx>
          <c:marker>
            <c:symbol val="none"/>
          </c:marker>
          <c:cat>
            <c:numRef>
              <c:f>'Collision Type'!$A$126:$A$137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'Collision Type'!$H$126:$H$137</c:f>
              <c:numCache>
                <c:formatCode>General</c:formatCode>
                <c:ptCount val="12"/>
                <c:pt idx="1">
                  <c:v>1</c:v>
                </c:pt>
                <c:pt idx="2">
                  <c:v>2</c:v>
                </c:pt>
                <c:pt idx="3">
                  <c:v>6</c:v>
                </c:pt>
                <c:pt idx="4">
                  <c:v>11</c:v>
                </c:pt>
                <c:pt idx="5">
                  <c:v>10</c:v>
                </c:pt>
                <c:pt idx="6">
                  <c:v>10</c:v>
                </c:pt>
                <c:pt idx="7">
                  <c:v>7</c:v>
                </c:pt>
                <c:pt idx="8">
                  <c:v>10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'Collision Type'!$I$125</c:f>
              <c:strCache>
                <c:ptCount val="1"/>
                <c:pt idx="0">
                  <c:v>Sideswipe</c:v>
                </c:pt>
              </c:strCache>
            </c:strRef>
          </c:tx>
          <c:marker>
            <c:symbol val="none"/>
          </c:marker>
          <c:cat>
            <c:numRef>
              <c:f>'Collision Type'!$A$126:$A$137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'Collision Type'!$I$126:$I$137</c:f>
              <c:numCache>
                <c:formatCode>General</c:formatCode>
                <c:ptCount val="12"/>
                <c:pt idx="0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11</c:v>
                </c:pt>
                <c:pt idx="6">
                  <c:v>14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91488"/>
        <c:axId val="133393024"/>
      </c:lineChart>
      <c:catAx>
        <c:axId val="1333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393024"/>
        <c:crosses val="autoZero"/>
        <c:auto val="1"/>
        <c:lblAlgn val="ctr"/>
        <c:lblOffset val="100"/>
        <c:noMultiLvlLbl val="0"/>
      </c:catAx>
      <c:valAx>
        <c:axId val="133393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391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Injury Crashes By # of Vehicles</a:t>
            </a:r>
            <a:r>
              <a:rPr lang="en-US" baseline="0"/>
              <a:t> Involved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'single vehicle crashes'!$B$13</c:f>
              <c:strCache>
                <c:ptCount val="1"/>
                <c:pt idx="0">
                  <c:v>motorcycle</c:v>
                </c:pt>
              </c:strCache>
            </c:strRef>
          </c:tx>
          <c:invertIfNegative val="0"/>
          <c:cat>
            <c:strRef>
              <c:f>'single vehicle crashes'!$A$14:$A$15</c:f>
              <c:strCache>
                <c:ptCount val="2"/>
                <c:pt idx="0">
                  <c:v>multi</c:v>
                </c:pt>
                <c:pt idx="1">
                  <c:v>single</c:v>
                </c:pt>
              </c:strCache>
            </c:strRef>
          </c:cat>
          <c:val>
            <c:numRef>
              <c:f>'single vehicle crashes'!$C$14:$C$15</c:f>
              <c:numCache>
                <c:formatCode>0%</c:formatCode>
                <c:ptCount val="2"/>
                <c:pt idx="0">
                  <c:v>0.78846468949696868</c:v>
                </c:pt>
                <c:pt idx="1">
                  <c:v>0.21153531050303129</c:v>
                </c:pt>
              </c:numCache>
            </c:numRef>
          </c:val>
        </c:ser>
        <c:ser>
          <c:idx val="1"/>
          <c:order val="1"/>
          <c:tx>
            <c:strRef>
              <c:f>'single vehicle crashes'!$D$13</c:f>
              <c:strCache>
                <c:ptCount val="1"/>
                <c:pt idx="0">
                  <c:v>all</c:v>
                </c:pt>
              </c:strCache>
            </c:strRef>
          </c:tx>
          <c:invertIfNegative val="0"/>
          <c:cat>
            <c:strRef>
              <c:f>'single vehicle crashes'!$A$14:$A$15</c:f>
              <c:strCache>
                <c:ptCount val="2"/>
                <c:pt idx="0">
                  <c:v>multi</c:v>
                </c:pt>
                <c:pt idx="1">
                  <c:v>single</c:v>
                </c:pt>
              </c:strCache>
            </c:strRef>
          </c:cat>
          <c:val>
            <c:numRef>
              <c:f>'single vehicle crashes'!$E$14:$E$15</c:f>
              <c:numCache>
                <c:formatCode>0%</c:formatCode>
                <c:ptCount val="2"/>
                <c:pt idx="0">
                  <c:v>0.68999454540460148</c:v>
                </c:pt>
                <c:pt idx="1">
                  <c:v>0.31000545459539852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396224"/>
        <c:axId val="143398016"/>
      </c:barChart>
      <c:catAx>
        <c:axId val="1433962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43398016"/>
        <c:crosses val="autoZero"/>
        <c:auto val="1"/>
        <c:lblAlgn val="ctr"/>
        <c:lblOffset val="100"/>
        <c:noMultiLvlLbl val="0"/>
      </c:catAx>
      <c:valAx>
        <c:axId val="14339801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433962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Injury Crashes By # of Vehicles</a:t>
            </a:r>
            <a:r>
              <a:rPr lang="en-US" baseline="0"/>
              <a:t> Involved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'single vehicle crashes'!$B$13</c:f>
              <c:strCache>
                <c:ptCount val="1"/>
                <c:pt idx="0">
                  <c:v>motorcycle</c:v>
                </c:pt>
              </c:strCache>
            </c:strRef>
          </c:tx>
          <c:invertIfNegative val="0"/>
          <c:cat>
            <c:strRef>
              <c:f>'single vehicle crashes'!$B$39:$B$40</c:f>
              <c:strCache>
                <c:ptCount val="2"/>
                <c:pt idx="0">
                  <c:v>multi</c:v>
                </c:pt>
                <c:pt idx="1">
                  <c:v>single</c:v>
                </c:pt>
              </c:strCache>
            </c:strRef>
          </c:cat>
          <c:val>
            <c:numRef>
              <c:f>'single vehicle crashes'!$C$39:$C$40</c:f>
              <c:numCache>
                <c:formatCode>0%</c:formatCode>
                <c:ptCount val="2"/>
                <c:pt idx="0">
                  <c:v>0.81653570208404513</c:v>
                </c:pt>
                <c:pt idx="1">
                  <c:v>0.18346429791595489</c:v>
                </c:pt>
              </c:numCache>
            </c:numRef>
          </c:val>
        </c:ser>
        <c:ser>
          <c:idx val="1"/>
          <c:order val="1"/>
          <c:tx>
            <c:strRef>
              <c:f>'single vehicle crashes'!$D$13</c:f>
              <c:strCache>
                <c:ptCount val="1"/>
                <c:pt idx="0">
                  <c:v>all</c:v>
                </c:pt>
              </c:strCache>
            </c:strRef>
          </c:tx>
          <c:invertIfNegative val="0"/>
          <c:cat>
            <c:strRef>
              <c:f>'single vehicle crashes'!$B$39:$B$40</c:f>
              <c:strCache>
                <c:ptCount val="2"/>
                <c:pt idx="0">
                  <c:v>multi</c:v>
                </c:pt>
                <c:pt idx="1">
                  <c:v>single</c:v>
                </c:pt>
              </c:strCache>
            </c:strRef>
          </c:cat>
          <c:val>
            <c:numRef>
              <c:f>'single vehicle crashes'!$F$39:$F$40</c:f>
              <c:numCache>
                <c:formatCode>0%</c:formatCode>
                <c:ptCount val="2"/>
                <c:pt idx="0">
                  <c:v>0.85958150592891214</c:v>
                </c:pt>
                <c:pt idx="1">
                  <c:v>0.14041849407108789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4470016"/>
        <c:axId val="124471552"/>
      </c:barChart>
      <c:catAx>
        <c:axId val="12447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4471552"/>
        <c:crosses val="autoZero"/>
        <c:auto val="1"/>
        <c:lblAlgn val="ctr"/>
        <c:lblOffset val="100"/>
        <c:noMultiLvlLbl val="0"/>
      </c:catAx>
      <c:valAx>
        <c:axId val="1244715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244700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Injury Crashes By # of Vehicles Involved and Location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locatios!$C$24</c:f>
              <c:strCache>
                <c:ptCount val="1"/>
                <c:pt idx="0">
                  <c:v>motorcycle inj crashes</c:v>
                </c:pt>
              </c:strCache>
            </c:strRef>
          </c:tx>
          <c:invertIfNegative val="0"/>
          <c:cat>
            <c:strRef>
              <c:f>locatios!$B$25:$B$28</c:f>
              <c:strCache>
                <c:ptCount val="4"/>
                <c:pt idx="0">
                  <c:v>on street - single</c:v>
                </c:pt>
                <c:pt idx="1">
                  <c:v>on street - multi</c:v>
                </c:pt>
                <c:pt idx="2">
                  <c:v>highway - single </c:v>
                </c:pt>
                <c:pt idx="3">
                  <c:v>highway - multi</c:v>
                </c:pt>
              </c:strCache>
            </c:strRef>
          </c:cat>
          <c:val>
            <c:numRef>
              <c:f>locatios!$D$25:$D$28</c:f>
              <c:numCache>
                <c:formatCode>0%</c:formatCode>
                <c:ptCount val="4"/>
                <c:pt idx="0">
                  <c:v>0.13124692774045552</c:v>
                </c:pt>
                <c:pt idx="1">
                  <c:v>0.63001802392266104</c:v>
                </c:pt>
                <c:pt idx="2">
                  <c:v>8.0288382762575786E-2</c:v>
                </c:pt>
                <c:pt idx="3">
                  <c:v>0.15844666557430773</c:v>
                </c:pt>
              </c:numCache>
            </c:numRef>
          </c:val>
        </c:ser>
        <c:ser>
          <c:idx val="1"/>
          <c:order val="1"/>
          <c:tx>
            <c:strRef>
              <c:f>locatios!$E$24</c:f>
              <c:strCache>
                <c:ptCount val="1"/>
                <c:pt idx="0">
                  <c:v>all inj crashes</c:v>
                </c:pt>
              </c:strCache>
            </c:strRef>
          </c:tx>
          <c:invertIfNegative val="0"/>
          <c:cat>
            <c:strRef>
              <c:f>locatios!$B$25:$B$28</c:f>
              <c:strCache>
                <c:ptCount val="4"/>
                <c:pt idx="0">
                  <c:v>on street - single</c:v>
                </c:pt>
                <c:pt idx="1">
                  <c:v>on street - multi</c:v>
                </c:pt>
                <c:pt idx="2">
                  <c:v>highway - single </c:v>
                </c:pt>
                <c:pt idx="3">
                  <c:v>highway - multi</c:v>
                </c:pt>
              </c:strCache>
            </c:strRef>
          </c:cat>
          <c:val>
            <c:numRef>
              <c:f>locatios!$F$25:$F$28</c:f>
              <c:numCache>
                <c:formatCode>0%</c:formatCode>
                <c:ptCount val="4"/>
                <c:pt idx="0">
                  <c:v>0.26309985833748639</c:v>
                </c:pt>
                <c:pt idx="1">
                  <c:v>0.52714544148867293</c:v>
                </c:pt>
                <c:pt idx="2">
                  <c:v>4.6905596257912109E-2</c:v>
                </c:pt>
                <c:pt idx="3">
                  <c:v>0.16284910391592861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452416"/>
        <c:axId val="143802368"/>
      </c:barChart>
      <c:catAx>
        <c:axId val="1434524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43802368"/>
        <c:crosses val="autoZero"/>
        <c:auto val="1"/>
        <c:lblAlgn val="ctr"/>
        <c:lblOffset val="100"/>
        <c:noMultiLvlLbl val="0"/>
      </c:catAx>
      <c:valAx>
        <c:axId val="1438023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434524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Driver and Motorcyclist</a:t>
            </a:r>
            <a:r>
              <a:rPr lang="en-US" sz="1200" baseline="0"/>
              <a:t> Fatalities by Age (2007-2011)</a:t>
            </a:r>
            <a:endParaRPr lang="en-US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Age!$C$18</c:f>
              <c:strCache>
                <c:ptCount val="1"/>
                <c:pt idx="0">
                  <c:v>Motorcyclist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Age!$A$19:$A$29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&gt;65</c:v>
                </c:pt>
              </c:strCache>
            </c:strRef>
          </c:cat>
          <c:val>
            <c:numRef>
              <c:f>Age!$C$19:$C$29</c:f>
              <c:numCache>
                <c:formatCode>0%</c:formatCode>
                <c:ptCount val="11"/>
                <c:pt idx="0">
                  <c:v>4.9504950495049507E-2</c:v>
                </c:pt>
                <c:pt idx="1">
                  <c:v>0.15841584158415842</c:v>
                </c:pt>
                <c:pt idx="2">
                  <c:v>0.22772277227722773</c:v>
                </c:pt>
                <c:pt idx="3">
                  <c:v>0.11881188118811881</c:v>
                </c:pt>
                <c:pt idx="4">
                  <c:v>0.11881188118811881</c:v>
                </c:pt>
                <c:pt idx="5">
                  <c:v>0.13861386138613863</c:v>
                </c:pt>
                <c:pt idx="6">
                  <c:v>9.9009900990099015E-2</c:v>
                </c:pt>
                <c:pt idx="7">
                  <c:v>3.9603960396039604E-2</c:v>
                </c:pt>
                <c:pt idx="8">
                  <c:v>1.9801980198019802E-2</c:v>
                </c:pt>
                <c:pt idx="9">
                  <c:v>1.9801980198019802E-2</c:v>
                </c:pt>
                <c:pt idx="10">
                  <c:v>9.9009900990099011E-3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655296"/>
        <c:axId val="143656832"/>
      </c:barChart>
      <c:catAx>
        <c:axId val="143655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43656832"/>
        <c:crosses val="autoZero"/>
        <c:auto val="1"/>
        <c:lblAlgn val="ctr"/>
        <c:lblOffset val="100"/>
        <c:noMultiLvlLbl val="0"/>
      </c:catAx>
      <c:valAx>
        <c:axId val="1436568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436552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AprntFactor!$E$1</c:f>
              <c:strCache>
                <c:ptCount val="1"/>
                <c:pt idx="0">
                  <c:v>all mcycle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AprntFactor!$I$2:$I$51</c:f>
              <c:strCache>
                <c:ptCount val="50"/>
                <c:pt idx="0">
                  <c:v>04 - DRIVER INATTION</c:v>
                </c:pt>
                <c:pt idx="1">
                  <c:v>09 - FOLLOWING TOO CLOSELY</c:v>
                </c:pt>
                <c:pt idx="2">
                  <c:v>07 - FAILURE TO YIELD ROW</c:v>
                </c:pt>
                <c:pt idx="3">
                  <c:v>19 - SPEED</c:v>
                </c:pt>
                <c:pt idx="4">
                  <c:v>60 - OTHER (VEHICLE)</c:v>
                </c:pt>
                <c:pt idx="5">
                  <c:v>17 - TRAFFIC CONTROL DISREGARD</c:v>
                </c:pt>
                <c:pt idx="6">
                  <c:v>66 - PAVEMENT SLIPPERY</c:v>
                </c:pt>
                <c:pt idx="7">
                  <c:v>18 - turning improper</c:v>
                </c:pt>
                <c:pt idx="8">
                  <c:v>26 - REACTION TO OTHER VEH</c:v>
                </c:pt>
                <c:pt idx="9">
                  <c:v>20 - UNSAFE LANE CHANGING</c:v>
                </c:pt>
                <c:pt idx="10">
                  <c:v>05 - INEXPERIENCE</c:v>
                </c:pt>
                <c:pt idx="11">
                  <c:v>13 -  PASSING</c:v>
                </c:pt>
                <c:pt idx="12">
                  <c:v>02 - ALCOHOL INVOLVEMENT</c:v>
                </c:pt>
                <c:pt idx="13">
                  <c:v>28 - AGGRESSIVE DRIVING / ROAD RAGE</c:v>
                </c:pt>
                <c:pt idx="14">
                  <c:v>69</c:v>
                </c:pt>
                <c:pt idx="15">
                  <c:v>42</c:v>
                </c:pt>
                <c:pt idx="16">
                  <c:v>03</c:v>
                </c:pt>
                <c:pt idx="17">
                  <c:v>27</c:v>
                </c:pt>
                <c:pt idx="18">
                  <c:v>25</c:v>
                </c:pt>
                <c:pt idx="19">
                  <c:v>62</c:v>
                </c:pt>
                <c:pt idx="20">
                  <c:v>08</c:v>
                </c:pt>
                <c:pt idx="21">
                  <c:v>21</c:v>
                </c:pt>
                <c:pt idx="22">
                  <c:v>12</c:v>
                </c:pt>
                <c:pt idx="23">
                  <c:v>11</c:v>
                </c:pt>
                <c:pt idx="24">
                  <c:v>64</c:v>
                </c:pt>
                <c:pt idx="25">
                  <c:v>10</c:v>
                </c:pt>
                <c:pt idx="26">
                  <c:v>68</c:v>
                </c:pt>
                <c:pt idx="27">
                  <c:v>45</c:v>
                </c:pt>
                <c:pt idx="28">
                  <c:v>14</c:v>
                </c:pt>
                <c:pt idx="29">
                  <c:v>46</c:v>
                </c:pt>
                <c:pt idx="30">
                  <c:v>47</c:v>
                </c:pt>
                <c:pt idx="31">
                  <c:v>06</c:v>
                </c:pt>
                <c:pt idx="32">
                  <c:v>65</c:v>
                </c:pt>
                <c:pt idx="33">
                  <c:v>41</c:v>
                </c:pt>
                <c:pt idx="34">
                  <c:v>15</c:v>
                </c:pt>
                <c:pt idx="35">
                  <c:v>22</c:v>
                </c:pt>
                <c:pt idx="36">
                  <c:v>50</c:v>
                </c:pt>
                <c:pt idx="37">
                  <c:v>16</c:v>
                </c:pt>
                <c:pt idx="38">
                  <c:v>61</c:v>
                </c:pt>
                <c:pt idx="39">
                  <c:v>40</c:v>
                </c:pt>
                <c:pt idx="40">
                  <c:v>63</c:v>
                </c:pt>
                <c:pt idx="41">
                  <c:v>24</c:v>
                </c:pt>
                <c:pt idx="42">
                  <c:v>23</c:v>
                </c:pt>
                <c:pt idx="43">
                  <c:v>44</c:v>
                </c:pt>
                <c:pt idx="44">
                  <c:v>43</c:v>
                </c:pt>
                <c:pt idx="45">
                  <c:v>67</c:v>
                </c:pt>
                <c:pt idx="46">
                  <c:v>49</c:v>
                </c:pt>
                <c:pt idx="47">
                  <c:v>48</c:v>
                </c:pt>
                <c:pt idx="48">
                  <c:v>29</c:v>
                </c:pt>
                <c:pt idx="49">
                  <c:v>30</c:v>
                </c:pt>
              </c:strCache>
            </c:strRef>
          </c:cat>
          <c:val>
            <c:numRef>
              <c:f>AprntFactor!$F$2:$F$15</c:f>
              <c:numCache>
                <c:formatCode>0%</c:formatCode>
                <c:ptCount val="14"/>
                <c:pt idx="0">
                  <c:v>4.3513058129738838E-2</c:v>
                </c:pt>
                <c:pt idx="1">
                  <c:v>1.2973883740522326E-2</c:v>
                </c:pt>
                <c:pt idx="2">
                  <c:v>2.4641954507160911E-2</c:v>
                </c:pt>
                <c:pt idx="3">
                  <c:v>1.7902274641954506E-2</c:v>
                </c:pt>
                <c:pt idx="4">
                  <c:v>1.1752316764953665E-2</c:v>
                </c:pt>
                <c:pt idx="5">
                  <c:v>8.803706823925863E-3</c:v>
                </c:pt>
                <c:pt idx="6">
                  <c:v>5.096882898062342E-3</c:v>
                </c:pt>
                <c:pt idx="7">
                  <c:v>1.6764953664700925E-2</c:v>
                </c:pt>
                <c:pt idx="8">
                  <c:v>1.2931760741364786E-2</c:v>
                </c:pt>
                <c:pt idx="9">
                  <c:v>1.4195450716090985E-2</c:v>
                </c:pt>
                <c:pt idx="10">
                  <c:v>1.4953664700926706E-2</c:v>
                </c:pt>
                <c:pt idx="11">
                  <c:v>1.6175231676495365E-2</c:v>
                </c:pt>
                <c:pt idx="12">
                  <c:v>1.6849199663016006E-3</c:v>
                </c:pt>
                <c:pt idx="13">
                  <c:v>6.6554338668913223E-3</c:v>
                </c:pt>
              </c:numCache>
            </c:numRef>
          </c:val>
        </c:ser>
        <c:ser>
          <c:idx val="2"/>
          <c:order val="1"/>
          <c:tx>
            <c:strRef>
              <c:f>AprntFactor!$A$1</c:f>
              <c:strCache>
                <c:ptCount val="1"/>
                <c:pt idx="0">
                  <c:v>Count of All Inj Crashes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AprntFactor!$C$2:$C$15</c:f>
              <c:numCache>
                <c:formatCode>0%</c:formatCode>
                <c:ptCount val="14"/>
                <c:pt idx="0">
                  <c:v>3.8822955782981512E-2</c:v>
                </c:pt>
                <c:pt idx="1">
                  <c:v>2.3885256824267922E-2</c:v>
                </c:pt>
                <c:pt idx="2">
                  <c:v>1.6603399816709087E-2</c:v>
                </c:pt>
                <c:pt idx="3">
                  <c:v>1.0970650478522031E-2</c:v>
                </c:pt>
                <c:pt idx="4">
                  <c:v>1.0938740500399512E-2</c:v>
                </c:pt>
                <c:pt idx="5">
                  <c:v>1.0300540937949134E-2</c:v>
                </c:pt>
                <c:pt idx="6">
                  <c:v>8.0859884562463138E-3</c:v>
                </c:pt>
                <c:pt idx="7">
                  <c:v>7.1350711081952485E-3</c:v>
                </c:pt>
                <c:pt idx="8">
                  <c:v>5.8956875579166106E-3</c:v>
                </c:pt>
                <c:pt idx="9">
                  <c:v>5.7820880358004428E-3</c:v>
                </c:pt>
                <c:pt idx="10">
                  <c:v>5.3608763245831916E-3</c:v>
                </c:pt>
                <c:pt idx="11">
                  <c:v>4.7009779770094988E-3</c:v>
                </c:pt>
                <c:pt idx="12">
                  <c:v>3.4309608477332428E-3</c:v>
                </c:pt>
                <c:pt idx="13">
                  <c:v>2.7123481404141151E-3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866880"/>
        <c:axId val="143868672"/>
      </c:barChart>
      <c:catAx>
        <c:axId val="14386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3868672"/>
        <c:crosses val="autoZero"/>
        <c:auto val="1"/>
        <c:lblAlgn val="ctr"/>
        <c:lblOffset val="100"/>
        <c:noMultiLvlLbl val="0"/>
      </c:catAx>
      <c:valAx>
        <c:axId val="143868672"/>
        <c:scaling>
          <c:orientation val="minMax"/>
          <c:max val="4.0000000000000008E-2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38668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Crashes</a:t>
            </a:r>
            <a:r>
              <a:rPr lang="en-US" baseline="0"/>
              <a:t> by Time of Day (2007-2011)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timeOfDay!$B$42</c:f>
              <c:strCache>
                <c:ptCount val="1"/>
                <c:pt idx="0">
                  <c:v>Motorcycle Injury Crashes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(timeOfDay!$A$43,timeOfDay!$A$47,timeOfDay!$A$51,timeOfDay!$A$55,timeOfDay!$A$59,timeOfDay!$A$63,timeOfDay!$A$67,timeOfDay!$A$71,timeOfDay!$A$75)</c:f>
              <c:strCache>
                <c:ptCount val="9"/>
                <c:pt idx="0">
                  <c:v>NA</c:v>
                </c:pt>
                <c:pt idx="1">
                  <c:v>0 - 2</c:v>
                </c:pt>
                <c:pt idx="2">
                  <c:v>3 - 5</c:v>
                </c:pt>
                <c:pt idx="3">
                  <c:v>6 - 8</c:v>
                </c:pt>
                <c:pt idx="4">
                  <c:v>9 - 11</c:v>
                </c:pt>
                <c:pt idx="5">
                  <c:v>12 - 14</c:v>
                </c:pt>
                <c:pt idx="6">
                  <c:v>15 - 17</c:v>
                </c:pt>
                <c:pt idx="7">
                  <c:v>18 - 20</c:v>
                </c:pt>
                <c:pt idx="8">
                  <c:v>21 - 23</c:v>
                </c:pt>
              </c:strCache>
            </c:strRef>
          </c:cat>
          <c:val>
            <c:numRef>
              <c:f>(timeOfDay!$C$43,timeOfDay!$C$47,timeOfDay!$C$51,timeOfDay!$C$55,timeOfDay!$C$59,timeOfDay!$C$63,timeOfDay!$C$67,timeOfDay!$C$71,timeOfDay!$C$75)</c:f>
              <c:numCache>
                <c:formatCode>0%</c:formatCode>
                <c:ptCount val="9"/>
                <c:pt idx="0">
                  <c:v>7.0627703716782909E-3</c:v>
                </c:pt>
                <c:pt idx="1">
                  <c:v>3.6549836673435157E-2</c:v>
                </c:pt>
                <c:pt idx="2">
                  <c:v>1.6067802595568111E-2</c:v>
                </c:pt>
                <c:pt idx="3">
                  <c:v>3.63732674141432E-2</c:v>
                </c:pt>
                <c:pt idx="4">
                  <c:v>5.1999646861481418E-2</c:v>
                </c:pt>
                <c:pt idx="5">
                  <c:v>8.2281274830052084E-2</c:v>
                </c:pt>
                <c:pt idx="6">
                  <c:v>0.1272181513198552</c:v>
                </c:pt>
                <c:pt idx="7">
                  <c:v>0.1107089255760572</c:v>
                </c:pt>
                <c:pt idx="8">
                  <c:v>7.0539419087136929E-2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timeOfDay!$D$42</c:f>
              <c:strCache>
                <c:ptCount val="1"/>
                <c:pt idx="0">
                  <c:v>All Injury Crashes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(timeOfDay!$A$43,timeOfDay!$A$47,timeOfDay!$A$51,timeOfDay!$A$55,timeOfDay!$A$59,timeOfDay!$A$63,timeOfDay!$A$67,timeOfDay!$A$71,timeOfDay!$A$75)</c:f>
              <c:strCache>
                <c:ptCount val="9"/>
                <c:pt idx="0">
                  <c:v>NA</c:v>
                </c:pt>
                <c:pt idx="1">
                  <c:v>0 - 2</c:v>
                </c:pt>
                <c:pt idx="2">
                  <c:v>3 - 5</c:v>
                </c:pt>
                <c:pt idx="3">
                  <c:v>6 - 8</c:v>
                </c:pt>
                <c:pt idx="4">
                  <c:v>9 - 11</c:v>
                </c:pt>
                <c:pt idx="5">
                  <c:v>12 - 14</c:v>
                </c:pt>
                <c:pt idx="6">
                  <c:v>15 - 17</c:v>
                </c:pt>
                <c:pt idx="7">
                  <c:v>18 - 20</c:v>
                </c:pt>
                <c:pt idx="8">
                  <c:v>21 - 23</c:v>
                </c:pt>
              </c:strCache>
            </c:strRef>
          </c:cat>
          <c:val>
            <c:numRef>
              <c:f>(timeOfDay!$E$43,timeOfDay!$E$47,timeOfDay!$E$51,timeOfDay!$E$55,timeOfDay!$E$59,timeOfDay!$E$63,timeOfDay!$E$67,timeOfDay!$E$71,timeOfDay!$E$75)</c:f>
              <c:numCache>
                <c:formatCode>0%</c:formatCode>
                <c:ptCount val="9"/>
                <c:pt idx="0">
                  <c:v>9.4353453692455919E-3</c:v>
                </c:pt>
                <c:pt idx="1">
                  <c:v>2.914380262220919E-2</c:v>
                </c:pt>
                <c:pt idx="2">
                  <c:v>2.3042767980563816E-2</c:v>
                </c:pt>
                <c:pt idx="3">
                  <c:v>5.625811586310895E-2</c:v>
                </c:pt>
                <c:pt idx="4">
                  <c:v>7.1040506010974738E-2</c:v>
                </c:pt>
                <c:pt idx="5">
                  <c:v>8.7841913458719056E-2</c:v>
                </c:pt>
                <c:pt idx="6">
                  <c:v>0.10958823775813681</c:v>
                </c:pt>
                <c:pt idx="7">
                  <c:v>8.9362459682486489E-2</c:v>
                </c:pt>
                <c:pt idx="8">
                  <c:v>5.8009047878356305E-2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41696"/>
        <c:axId val="123743232"/>
      </c:lineChart>
      <c:catAx>
        <c:axId val="12374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23743232"/>
        <c:crosses val="autoZero"/>
        <c:auto val="1"/>
        <c:lblAlgn val="ctr"/>
        <c:lblOffset val="100"/>
        <c:noMultiLvlLbl val="0"/>
      </c:catAx>
      <c:valAx>
        <c:axId val="1237432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237416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Crashes by Day of Week </a:t>
            </a:r>
            <a:br>
              <a:rPr lang="en-US"/>
            </a:br>
            <a:r>
              <a:rPr lang="en-US"/>
              <a:t>(2007-2011)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dayOfWeek!$B$1</c:f>
              <c:strCache>
                <c:ptCount val="1"/>
                <c:pt idx="0">
                  <c:v>Motorcycle Injury Crashes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dayOfWeek!$A$2:$A$8</c:f>
              <c:strCache>
                <c:ptCount val="7"/>
                <c:pt idx="0">
                  <c:v>SUN</c:v>
                </c:pt>
                <c:pt idx="1">
                  <c:v>MON</c:v>
                </c:pt>
                <c:pt idx="2">
                  <c:v>TUE</c:v>
                </c:pt>
                <c:pt idx="3">
                  <c:v>WED</c:v>
                </c:pt>
                <c:pt idx="4">
                  <c:v>THU</c:v>
                </c:pt>
                <c:pt idx="5">
                  <c:v>FRI</c:v>
                </c:pt>
                <c:pt idx="6">
                  <c:v>SAT</c:v>
                </c:pt>
              </c:strCache>
            </c:strRef>
          </c:cat>
          <c:val>
            <c:numRef>
              <c:f>dayOfWeek!$C$2:$C$8</c:f>
              <c:numCache>
                <c:formatCode>0%</c:formatCode>
                <c:ptCount val="7"/>
                <c:pt idx="0">
                  <c:v>0.15123709650991315</c:v>
                </c:pt>
                <c:pt idx="1">
                  <c:v>0.12764214320825823</c:v>
                </c:pt>
                <c:pt idx="2">
                  <c:v>0.12764214320825823</c:v>
                </c:pt>
                <c:pt idx="3">
                  <c:v>0.13206619695231853</c:v>
                </c:pt>
                <c:pt idx="4">
                  <c:v>0.13960347370145829</c:v>
                </c:pt>
                <c:pt idx="5">
                  <c:v>0.14533835818449942</c:v>
                </c:pt>
                <c:pt idx="6">
                  <c:v>0.17647058823529413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dayOfWeek!$E$1</c:f>
              <c:strCache>
                <c:ptCount val="1"/>
                <c:pt idx="0">
                  <c:v>All Injury Crashes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dayOfWeek!$A$2:$A$8</c:f>
              <c:strCache>
                <c:ptCount val="7"/>
                <c:pt idx="0">
                  <c:v>SUN</c:v>
                </c:pt>
                <c:pt idx="1">
                  <c:v>MON</c:v>
                </c:pt>
                <c:pt idx="2">
                  <c:v>TUE</c:v>
                </c:pt>
                <c:pt idx="3">
                  <c:v>WED</c:v>
                </c:pt>
                <c:pt idx="4">
                  <c:v>THU</c:v>
                </c:pt>
                <c:pt idx="5">
                  <c:v>FRI</c:v>
                </c:pt>
                <c:pt idx="6">
                  <c:v>SAT</c:v>
                </c:pt>
              </c:strCache>
            </c:strRef>
          </c:cat>
          <c:val>
            <c:numRef>
              <c:f>dayOfWeek!$F$2:$F$8</c:f>
              <c:numCache>
                <c:formatCode>0%</c:formatCode>
                <c:ptCount val="7"/>
                <c:pt idx="0">
                  <c:v>0.12362902447653662</c:v>
                </c:pt>
                <c:pt idx="1">
                  <c:v>0.14170499501463446</c:v>
                </c:pt>
                <c:pt idx="2">
                  <c:v>0.14729342896658196</c:v>
                </c:pt>
                <c:pt idx="3">
                  <c:v>0.14523897590942716</c:v>
                </c:pt>
                <c:pt idx="4">
                  <c:v>0.14602698530121258</c:v>
                </c:pt>
                <c:pt idx="5">
                  <c:v>0.15704705541796662</c:v>
                </c:pt>
                <c:pt idx="6">
                  <c:v>0.13905953491364059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77408"/>
        <c:axId val="123778944"/>
      </c:lineChart>
      <c:catAx>
        <c:axId val="123777408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123778944"/>
        <c:crosses val="autoZero"/>
        <c:auto val="1"/>
        <c:lblAlgn val="ctr"/>
        <c:lblOffset val="100"/>
        <c:noMultiLvlLbl val="0"/>
      </c:catAx>
      <c:valAx>
        <c:axId val="12377894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3777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Injury Crashes by Month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seasonality!$B$32</c:f>
              <c:strCache>
                <c:ptCount val="1"/>
                <c:pt idx="0">
                  <c:v>Motorcycle Injury Crashes</c:v>
                </c:pt>
              </c:strCache>
            </c:strRef>
          </c:tx>
          <c:marker>
            <c:symbol val="none"/>
          </c:marker>
          <c:cat>
            <c:strRef>
              <c:f>seasonality!$A$33:$A$44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seasonality!$C$33:$C$44</c:f>
              <c:numCache>
                <c:formatCode>0%</c:formatCode>
                <c:ptCount val="12"/>
                <c:pt idx="0">
                  <c:v>1.9007045715222021E-2</c:v>
                </c:pt>
                <c:pt idx="1">
                  <c:v>1.5238407340652139E-2</c:v>
                </c:pt>
                <c:pt idx="2">
                  <c:v>4.1618875962641327E-2</c:v>
                </c:pt>
                <c:pt idx="3">
                  <c:v>8.4220874979518273E-2</c:v>
                </c:pt>
                <c:pt idx="4">
                  <c:v>0.12403735867606096</c:v>
                </c:pt>
                <c:pt idx="5">
                  <c:v>0.13649025069637882</c:v>
                </c:pt>
                <c:pt idx="6">
                  <c:v>0.14976241192855971</c:v>
                </c:pt>
                <c:pt idx="7">
                  <c:v>0.13747337375061444</c:v>
                </c:pt>
                <c:pt idx="8">
                  <c:v>0.12977224315910207</c:v>
                </c:pt>
                <c:pt idx="9">
                  <c:v>9.3888251679501891E-2</c:v>
                </c:pt>
                <c:pt idx="10">
                  <c:v>4.6862198918564642E-2</c:v>
                </c:pt>
                <c:pt idx="11">
                  <c:v>2.1628707193183681E-2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seasonality!$D$32</c:f>
              <c:strCache>
                <c:ptCount val="1"/>
                <c:pt idx="0">
                  <c:v>all Injury Crashes</c:v>
                </c:pt>
              </c:strCache>
            </c:strRef>
          </c:tx>
          <c:marker>
            <c:symbol val="none"/>
          </c:marker>
          <c:cat>
            <c:strRef>
              <c:f>seasonality!$A$33:$A$44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seasonality!$E$33:$E$44</c:f>
              <c:numCache>
                <c:formatCode>0%</c:formatCode>
                <c:ptCount val="12"/>
                <c:pt idx="0">
                  <c:v>7.9134637033225055E-2</c:v>
                </c:pt>
                <c:pt idx="1">
                  <c:v>7.026551091955871E-2</c:v>
                </c:pt>
                <c:pt idx="2">
                  <c:v>8.1993181306487403E-2</c:v>
                </c:pt>
                <c:pt idx="3">
                  <c:v>8.1317744684957061E-2</c:v>
                </c:pt>
                <c:pt idx="4">
                  <c:v>9.3013251423241447E-2</c:v>
                </c:pt>
                <c:pt idx="5">
                  <c:v>9.2156894278086904E-2</c:v>
                </c:pt>
                <c:pt idx="6">
                  <c:v>8.8538483805602905E-2</c:v>
                </c:pt>
                <c:pt idx="7">
                  <c:v>8.5864880512045286E-2</c:v>
                </c:pt>
                <c:pt idx="8">
                  <c:v>8.5909105528931204E-2</c:v>
                </c:pt>
                <c:pt idx="9">
                  <c:v>8.7987681322569233E-2</c:v>
                </c:pt>
                <c:pt idx="10">
                  <c:v>7.8724550513010194E-2</c:v>
                </c:pt>
                <c:pt idx="11">
                  <c:v>7.5094078672284584E-2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091392"/>
        <c:axId val="124109568"/>
      </c:lineChart>
      <c:catAx>
        <c:axId val="12409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4109568"/>
        <c:crosses val="autoZero"/>
        <c:auto val="1"/>
        <c:lblAlgn val="ctr"/>
        <c:lblOffset val="100"/>
        <c:noMultiLvlLbl val="0"/>
      </c:catAx>
      <c:valAx>
        <c:axId val="1241095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240913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Injury Crashes by Month (Mid-Week)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seasonality!$B$32</c:f>
              <c:strCache>
                <c:ptCount val="1"/>
                <c:pt idx="0">
                  <c:v>Motorcycle Injury Crashes</c:v>
                </c:pt>
              </c:strCache>
            </c:strRef>
          </c:tx>
          <c:marker>
            <c:symbol val="none"/>
          </c:marker>
          <c:cat>
            <c:strRef>
              <c:f>seasonality!$A$33:$A$44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seasonality!$D$53:$D$64</c:f>
              <c:numCache>
                <c:formatCode>0%</c:formatCode>
                <c:ptCount val="12"/>
                <c:pt idx="0">
                  <c:v>2.1748050882232254E-2</c:v>
                </c:pt>
                <c:pt idx="1">
                  <c:v>1.1489536315141567E-2</c:v>
                </c:pt>
                <c:pt idx="2">
                  <c:v>4.5547804677882643E-2</c:v>
                </c:pt>
                <c:pt idx="3">
                  <c:v>8.82232252769799E-2</c:v>
                </c:pt>
                <c:pt idx="4">
                  <c:v>0.12022979072630283</c:v>
                </c:pt>
                <c:pt idx="5">
                  <c:v>0.1391054575297497</c:v>
                </c:pt>
                <c:pt idx="6">
                  <c:v>0.14690192860073861</c:v>
                </c:pt>
                <c:pt idx="7">
                  <c:v>0.1345917111202298</c:v>
                </c:pt>
                <c:pt idx="8">
                  <c:v>0.1317193270414444</c:v>
                </c:pt>
                <c:pt idx="9">
                  <c:v>9.232663110381617E-2</c:v>
                </c:pt>
                <c:pt idx="10">
                  <c:v>4.8420188756668037E-2</c:v>
                </c:pt>
                <c:pt idx="11">
                  <c:v>1.9696347968814115E-2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seasonality!$D$32</c:f>
              <c:strCache>
                <c:ptCount val="1"/>
                <c:pt idx="0">
                  <c:v>all Injury Crashes</c:v>
                </c:pt>
              </c:strCache>
            </c:strRef>
          </c:tx>
          <c:marker>
            <c:symbol val="none"/>
          </c:marker>
          <c:cat>
            <c:strRef>
              <c:f>seasonality!$A$33:$A$44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seasonality!$F$53:$F$64</c:f>
              <c:numCache>
                <c:formatCode>0%</c:formatCode>
                <c:ptCount val="12"/>
                <c:pt idx="0">
                  <c:v>7.7466620037841091E-2</c:v>
                </c:pt>
                <c:pt idx="1">
                  <c:v>7.0355724136694192E-2</c:v>
                </c:pt>
                <c:pt idx="2">
                  <c:v>8.0470592455097342E-2</c:v>
                </c:pt>
                <c:pt idx="3">
                  <c:v>8.073063782853146E-2</c:v>
                </c:pt>
                <c:pt idx="4">
                  <c:v>9.293483621625015E-2</c:v>
                </c:pt>
                <c:pt idx="5">
                  <c:v>9.3051408280203377E-2</c:v>
                </c:pt>
                <c:pt idx="6">
                  <c:v>8.9787390489512994E-2</c:v>
                </c:pt>
                <c:pt idx="7">
                  <c:v>8.3366959890242912E-2</c:v>
                </c:pt>
                <c:pt idx="8">
                  <c:v>8.8325756149176371E-2</c:v>
                </c:pt>
                <c:pt idx="9">
                  <c:v>8.7294541737282433E-2</c:v>
                </c:pt>
                <c:pt idx="10">
                  <c:v>7.8596472350003138E-2</c:v>
                </c:pt>
                <c:pt idx="11">
                  <c:v>7.7619060429164541E-2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00064"/>
        <c:axId val="124201600"/>
      </c:lineChart>
      <c:catAx>
        <c:axId val="12420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4201600"/>
        <c:crosses val="autoZero"/>
        <c:auto val="1"/>
        <c:lblAlgn val="ctr"/>
        <c:lblOffset val="100"/>
        <c:noMultiLvlLbl val="0"/>
      </c:catAx>
      <c:valAx>
        <c:axId val="1242016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242000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Injury Crashes by Month (Mid-Week</a:t>
            </a:r>
            <a:r>
              <a:rPr lang="en-US" baseline="0"/>
              <a:t> AM Peak 7-9am)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seasonality!$B$32</c:f>
              <c:strCache>
                <c:ptCount val="1"/>
                <c:pt idx="0">
                  <c:v>Motorcycle Injury Crashes</c:v>
                </c:pt>
              </c:strCache>
            </c:strRef>
          </c:tx>
          <c:marker>
            <c:symbol val="none"/>
          </c:marker>
          <c:cat>
            <c:strRef>
              <c:f>seasonality!$A$33:$A$44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seasonality!$D$71:$D$82</c:f>
              <c:numCache>
                <c:formatCode>0%</c:formatCode>
                <c:ptCount val="12"/>
                <c:pt idx="0">
                  <c:v>2.247191011235955E-2</c:v>
                </c:pt>
                <c:pt idx="1">
                  <c:v>3.7453183520599251E-3</c:v>
                </c:pt>
                <c:pt idx="2">
                  <c:v>2.9962546816479401E-2</c:v>
                </c:pt>
                <c:pt idx="3">
                  <c:v>5.9925093632958802E-2</c:v>
                </c:pt>
                <c:pt idx="4">
                  <c:v>9.3632958801498134E-2</c:v>
                </c:pt>
                <c:pt idx="5">
                  <c:v>0.15730337078651685</c:v>
                </c:pt>
                <c:pt idx="6">
                  <c:v>0.12734082397003746</c:v>
                </c:pt>
                <c:pt idx="7">
                  <c:v>0.12734082397003746</c:v>
                </c:pt>
                <c:pt idx="8">
                  <c:v>0.13108614232209737</c:v>
                </c:pt>
                <c:pt idx="9">
                  <c:v>0.15730337078651685</c:v>
                </c:pt>
                <c:pt idx="10">
                  <c:v>7.116104868913857E-2</c:v>
                </c:pt>
                <c:pt idx="11">
                  <c:v>1.8726591760299626E-2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seasonality!$D$32</c:f>
              <c:strCache>
                <c:ptCount val="1"/>
                <c:pt idx="0">
                  <c:v>all Injury Crashes</c:v>
                </c:pt>
              </c:strCache>
            </c:strRef>
          </c:tx>
          <c:marker>
            <c:symbol val="none"/>
          </c:marker>
          <c:cat>
            <c:strRef>
              <c:f>seasonality!$A$33:$A$44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seasonality!$F$71:$F$82</c:f>
              <c:numCache>
                <c:formatCode>0%</c:formatCode>
                <c:ptCount val="12"/>
                <c:pt idx="0">
                  <c:v>9.3187514240145819E-2</c:v>
                </c:pt>
                <c:pt idx="1">
                  <c:v>7.7181590339485073E-2</c:v>
                </c:pt>
                <c:pt idx="2">
                  <c:v>8.9712918660287078E-2</c:v>
                </c:pt>
                <c:pt idx="3">
                  <c:v>7.5814536340852126E-2</c:v>
                </c:pt>
                <c:pt idx="4">
                  <c:v>9.7003873319662787E-2</c:v>
                </c:pt>
                <c:pt idx="5">
                  <c:v>8.5326953748006376E-2</c:v>
                </c:pt>
                <c:pt idx="6">
                  <c:v>7.3194349510138978E-2</c:v>
                </c:pt>
                <c:pt idx="7">
                  <c:v>6.8295739348370924E-2</c:v>
                </c:pt>
                <c:pt idx="8">
                  <c:v>9.4383686488949653E-2</c:v>
                </c:pt>
                <c:pt idx="9">
                  <c:v>9.7174755069491914E-2</c:v>
                </c:pt>
                <c:pt idx="10">
                  <c:v>7.701070858965596E-2</c:v>
                </c:pt>
                <c:pt idx="11">
                  <c:v>7.1713374344953298E-2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39872"/>
        <c:axId val="124241408"/>
      </c:lineChart>
      <c:catAx>
        <c:axId val="12423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4241408"/>
        <c:crosses val="autoZero"/>
        <c:auto val="1"/>
        <c:lblAlgn val="ctr"/>
        <c:lblOffset val="100"/>
        <c:noMultiLvlLbl val="0"/>
      </c:catAx>
      <c:valAx>
        <c:axId val="12424140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24239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 smtClean="0"/>
              <a:t>Traffic Severe Injuries </a:t>
            </a:r>
            <a:br>
              <a:rPr lang="en-US" sz="1800" b="1" i="0" u="none" strike="noStrike" baseline="0" smtClean="0"/>
            </a:br>
            <a:r>
              <a:rPr lang="en-US" sz="1800" b="1" i="0" u="none" strike="noStrike" baseline="0" smtClean="0"/>
              <a:t>(2007-2011)</a:t>
            </a: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severes!$B$10</c:f>
              <c:strCache>
                <c:ptCount val="1"/>
                <c:pt idx="0">
                  <c:v>severes</c:v>
                </c:pt>
              </c:strCache>
            </c:strRef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severes!$A$11:$A$14</c:f>
              <c:strCache>
                <c:ptCount val="4"/>
                <c:pt idx="0">
                  <c:v>Bike</c:v>
                </c:pt>
                <c:pt idx="1">
                  <c:v>Mcyc</c:v>
                </c:pt>
                <c:pt idx="2">
                  <c:v>MVO</c:v>
                </c:pt>
                <c:pt idx="3">
                  <c:v>PED</c:v>
                </c:pt>
              </c:strCache>
            </c:strRef>
          </c:cat>
          <c:val>
            <c:numRef>
              <c:f>severes!$B$11:$B$14</c:f>
              <c:numCache>
                <c:formatCode>General</c:formatCode>
                <c:ptCount val="4"/>
                <c:pt idx="0">
                  <c:v>1626</c:v>
                </c:pt>
                <c:pt idx="1">
                  <c:v>1195</c:v>
                </c:pt>
                <c:pt idx="2">
                  <c:v>11890</c:v>
                </c:pt>
                <c:pt idx="3">
                  <c:v>5907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'Collision Type'!$B$29</c:f>
              <c:strCache>
                <c:ptCount val="1"/>
                <c:pt idx="0">
                  <c:v>MotorCycle Crashes</c:v>
                </c:pt>
              </c:strCache>
            </c:strRef>
          </c:tx>
          <c:invertIfNegative val="0"/>
          <c:cat>
            <c:strRef>
              <c:f>('Collision Type'!$A$31,'Collision Type'!$A$32,'Collision Type'!$A$33,'Collision Type'!$A$34,'Collision Type'!$A$35,'Collision Type'!$A$36,'Collision Type'!$A$37,'Collision Type'!$A$38,'Collision Type'!$A$40,'Collision Type'!$A$41)</c:f>
              <c:strCache>
                <c:ptCount val="10"/>
                <c:pt idx="0">
                  <c:v>rearend</c:v>
                </c:pt>
                <c:pt idx="1">
                  <c:v>overtaking</c:v>
                </c:pt>
                <c:pt idx="2">
                  <c:v>left against</c:v>
                </c:pt>
                <c:pt idx="3">
                  <c:v>right angle</c:v>
                </c:pt>
                <c:pt idx="4">
                  <c:v>right turn against</c:v>
                </c:pt>
                <c:pt idx="5">
                  <c:v>right turn with</c:v>
                </c:pt>
                <c:pt idx="6">
                  <c:v>head on</c:v>
                </c:pt>
                <c:pt idx="7">
                  <c:v>sideswipe</c:v>
                </c:pt>
                <c:pt idx="8">
                  <c:v>left turn with</c:v>
                </c:pt>
                <c:pt idx="9">
                  <c:v>NA or Other</c:v>
                </c:pt>
              </c:strCache>
            </c:strRef>
          </c:cat>
          <c:val>
            <c:numRef>
              <c:f>('Collision Type'!$C$31,'Collision Type'!$C$32,'Collision Type'!$C$33,'Collision Type'!$C$34,'Collision Type'!$C$35,'Collision Type'!$C$36,'Collision Type'!$C$37,'Collision Type'!$C$38,'Collision Type'!$C$40,'Collision Type'!$C$41)</c:f>
              <c:numCache>
                <c:formatCode>0%</c:formatCode>
                <c:ptCount val="10"/>
                <c:pt idx="0">
                  <c:v>7.4672983829436601E-2</c:v>
                </c:pt>
                <c:pt idx="1">
                  <c:v>9.372746935832732E-2</c:v>
                </c:pt>
                <c:pt idx="2">
                  <c:v>4.4597795859511791E-2</c:v>
                </c:pt>
                <c:pt idx="3">
                  <c:v>7.6835925430013385E-2</c:v>
                </c:pt>
                <c:pt idx="4">
                  <c:v>8.1367803069317124E-3</c:v>
                </c:pt>
                <c:pt idx="5">
                  <c:v>2.6779276959522091E-3</c:v>
                </c:pt>
                <c:pt idx="6">
                  <c:v>6.9008136780306928E-3</c:v>
                </c:pt>
                <c:pt idx="7">
                  <c:v>5.0468637346791634E-3</c:v>
                </c:pt>
                <c:pt idx="8">
                  <c:v>1.9363477186115974E-2</c:v>
                </c:pt>
                <c:pt idx="9">
                  <c:v>0.2966319909362447</c:v>
                </c:pt>
              </c:numCache>
            </c:numRef>
          </c:val>
        </c:ser>
        <c:ser>
          <c:idx val="1"/>
          <c:order val="1"/>
          <c:tx>
            <c:strRef>
              <c:f>'Collision Type'!$D$29</c:f>
              <c:strCache>
                <c:ptCount val="1"/>
                <c:pt idx="0">
                  <c:v>All Crashes</c:v>
                </c:pt>
              </c:strCache>
            </c:strRef>
          </c:tx>
          <c:invertIfNegative val="0"/>
          <c:cat>
            <c:strRef>
              <c:f>('Collision Type'!$A$31,'Collision Type'!$A$32,'Collision Type'!$A$33,'Collision Type'!$A$34,'Collision Type'!$A$35,'Collision Type'!$A$36,'Collision Type'!$A$37,'Collision Type'!$A$38,'Collision Type'!$A$40,'Collision Type'!$A$41)</c:f>
              <c:strCache>
                <c:ptCount val="10"/>
                <c:pt idx="0">
                  <c:v>rearend</c:v>
                </c:pt>
                <c:pt idx="1">
                  <c:v>overtaking</c:v>
                </c:pt>
                <c:pt idx="2">
                  <c:v>left against</c:v>
                </c:pt>
                <c:pt idx="3">
                  <c:v>right angle</c:v>
                </c:pt>
                <c:pt idx="4">
                  <c:v>right turn against</c:v>
                </c:pt>
                <c:pt idx="5">
                  <c:v>right turn with</c:v>
                </c:pt>
                <c:pt idx="6">
                  <c:v>head on</c:v>
                </c:pt>
                <c:pt idx="7">
                  <c:v>sideswipe</c:v>
                </c:pt>
                <c:pt idx="8">
                  <c:v>left turn with</c:v>
                </c:pt>
                <c:pt idx="9">
                  <c:v>NA or Other</c:v>
                </c:pt>
              </c:strCache>
            </c:strRef>
          </c:cat>
          <c:val>
            <c:numRef>
              <c:f>('Collision Type'!$E$31,'Collision Type'!$E$32,'Collision Type'!$E$33,'Collision Type'!$E$34,'Collision Type'!$E$35,'Collision Type'!$E$36,'Collision Type'!$E$37,'Collision Type'!$E$38,'Collision Type'!$E$40,'Collision Type'!$E$41)</c:f>
              <c:numCache>
                <c:formatCode>0%</c:formatCode>
                <c:ptCount val="10"/>
                <c:pt idx="0">
                  <c:v>0.1261162439724666</c:v>
                </c:pt>
                <c:pt idx="1">
                  <c:v>3.9849817793646707E-2</c:v>
                </c:pt>
                <c:pt idx="2">
                  <c:v>1.9484423504006084E-2</c:v>
                </c:pt>
                <c:pt idx="3">
                  <c:v>7.6070232267088742E-2</c:v>
                </c:pt>
                <c:pt idx="4">
                  <c:v>4.4269395467540279E-3</c:v>
                </c:pt>
                <c:pt idx="5">
                  <c:v>1.5558091311763046E-3</c:v>
                </c:pt>
                <c:pt idx="6">
                  <c:v>4.6158942835057238E-3</c:v>
                </c:pt>
                <c:pt idx="7">
                  <c:v>4.0367602851498754E-3</c:v>
                </c:pt>
                <c:pt idx="8">
                  <c:v>9.5336253542901307E-3</c:v>
                </c:pt>
                <c:pt idx="9">
                  <c:v>0.33965472816284464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503616"/>
        <c:axId val="131505152"/>
      </c:barChart>
      <c:catAx>
        <c:axId val="131503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31505152"/>
        <c:crosses val="autoZero"/>
        <c:auto val="1"/>
        <c:lblAlgn val="ctr"/>
        <c:lblOffset val="100"/>
        <c:noMultiLvlLbl val="0"/>
      </c:catAx>
      <c:valAx>
        <c:axId val="1315051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1503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InjuryCrashes by Collision Type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'Collision Type'!$B$50</c:f>
              <c:strCache>
                <c:ptCount val="1"/>
                <c:pt idx="0">
                  <c:v>MotorCycle Crashes</c:v>
                </c:pt>
              </c:strCache>
            </c:strRef>
          </c:tx>
          <c:invertIfNegative val="0"/>
          <c:cat>
            <c:strRef>
              <c:f>('Collision Type'!$A$51:$A$55,'Collision Type'!$A$57:$A$58)</c:f>
              <c:strCache>
                <c:ptCount val="7"/>
                <c:pt idx="0">
                  <c:v>Rearend</c:v>
                </c:pt>
                <c:pt idx="1">
                  <c:v>Overtaking</c:v>
                </c:pt>
                <c:pt idx="2">
                  <c:v>Right Angle</c:v>
                </c:pt>
                <c:pt idx="3">
                  <c:v>Head On</c:v>
                </c:pt>
                <c:pt idx="4">
                  <c:v>Sideswipe</c:v>
                </c:pt>
                <c:pt idx="5">
                  <c:v>Left (All)</c:v>
                </c:pt>
                <c:pt idx="6">
                  <c:v>Right (All)</c:v>
                </c:pt>
              </c:strCache>
            </c:strRef>
          </c:cat>
          <c:val>
            <c:numRef>
              <c:f>('Collision Type'!$C$51:$C$55,'Collision Type'!$C$57:$C$58)</c:f>
              <c:numCache>
                <c:formatCode>0%</c:formatCode>
                <c:ptCount val="7"/>
                <c:pt idx="0">
                  <c:v>0.22494570276140241</c:v>
                </c:pt>
                <c:pt idx="1">
                  <c:v>0.28234564070741547</c:v>
                </c:pt>
                <c:pt idx="2">
                  <c:v>0.23146137139311201</c:v>
                </c:pt>
                <c:pt idx="3">
                  <c:v>2.0788085634502018E-2</c:v>
                </c:pt>
                <c:pt idx="4">
                  <c:v>1.5203226807322371E-2</c:v>
                </c:pt>
                <c:pt idx="5">
                  <c:v>0.19267762953769779</c:v>
                </c:pt>
                <c:pt idx="6">
                  <c:v>3.2578343158547934E-2</c:v>
                </c:pt>
              </c:numCache>
            </c:numRef>
          </c:val>
        </c:ser>
        <c:ser>
          <c:idx val="1"/>
          <c:order val="1"/>
          <c:tx>
            <c:strRef>
              <c:f>'Collision Type'!$D$50</c:f>
              <c:strCache>
                <c:ptCount val="1"/>
                <c:pt idx="0">
                  <c:v>All Crashes</c:v>
                </c:pt>
              </c:strCache>
            </c:strRef>
          </c:tx>
          <c:invertIfNegative val="0"/>
          <c:cat>
            <c:strRef>
              <c:f>('Collision Type'!$A$51:$A$55,'Collision Type'!$A$57:$A$58)</c:f>
              <c:strCache>
                <c:ptCount val="7"/>
                <c:pt idx="0">
                  <c:v>Rearend</c:v>
                </c:pt>
                <c:pt idx="1">
                  <c:v>Overtaking</c:v>
                </c:pt>
                <c:pt idx="2">
                  <c:v>Right Angle</c:v>
                </c:pt>
                <c:pt idx="3">
                  <c:v>Head On</c:v>
                </c:pt>
                <c:pt idx="4">
                  <c:v>Sideswipe</c:v>
                </c:pt>
                <c:pt idx="5">
                  <c:v>Left (All)</c:v>
                </c:pt>
                <c:pt idx="6">
                  <c:v>Right (All)</c:v>
                </c:pt>
              </c:strCache>
            </c:strRef>
          </c:cat>
          <c:val>
            <c:numRef>
              <c:f>('Collision Type'!$E$51:$E$55,'Collision Type'!$E$57:$E$58)</c:f>
              <c:numCache>
                <c:formatCode>0%</c:formatCode>
                <c:ptCount val="7"/>
                <c:pt idx="0">
                  <c:v>0.19098530624986065</c:v>
                </c:pt>
                <c:pt idx="1">
                  <c:v>6.03469419608018E-2</c:v>
                </c:pt>
                <c:pt idx="2">
                  <c:v>0.11519766327008406</c:v>
                </c:pt>
                <c:pt idx="3">
                  <c:v>6.9901224107560929E-3</c:v>
                </c:pt>
                <c:pt idx="4">
                  <c:v>6.1131054575724467E-3</c:v>
                </c:pt>
                <c:pt idx="5">
                  <c:v>4.394375199744327E-2</c:v>
                </c:pt>
                <c:pt idx="6">
                  <c:v>9.0600310672107141E-3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1599744"/>
        <c:axId val="131609728"/>
      </c:barChart>
      <c:catAx>
        <c:axId val="1315997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31609728"/>
        <c:crosses val="autoZero"/>
        <c:auto val="1"/>
        <c:lblAlgn val="ctr"/>
        <c:lblOffset val="100"/>
        <c:noMultiLvlLbl val="0"/>
      </c:catAx>
      <c:valAx>
        <c:axId val="1316097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315997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81243</xdr:rowOff>
    </xdr:from>
    <xdr:to>
      <xdr:col>12</xdr:col>
      <xdr:colOff>561975</xdr:colOff>
      <xdr:row>15</xdr:row>
      <xdr:rowOff>157443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11206</xdr:colOff>
      <xdr:row>45</xdr:row>
      <xdr:rowOff>22412</xdr:rowOff>
    </xdr:from>
    <xdr:to>
      <xdr:col>17</xdr:col>
      <xdr:colOff>523875</xdr:colOff>
      <xdr:row>67</xdr:row>
      <xdr:rowOff>76199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95250</xdr:rowOff>
    </xdr:from>
    <xdr:to>
      <xdr:col>14</xdr:col>
      <xdr:colOff>457200</xdr:colOff>
      <xdr:row>17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31</xdr:row>
      <xdr:rowOff>47625</xdr:rowOff>
    </xdr:from>
    <xdr:to>
      <xdr:col>14</xdr:col>
      <xdr:colOff>219075</xdr:colOff>
      <xdr:row>45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600075</xdr:colOff>
      <xdr:row>50</xdr:row>
      <xdr:rowOff>171450</xdr:rowOff>
    </xdr:from>
    <xdr:to>
      <xdr:col>14</xdr:col>
      <xdr:colOff>295275</xdr:colOff>
      <xdr:row>65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542925</xdr:colOff>
      <xdr:row>68</xdr:row>
      <xdr:rowOff>9525</xdr:rowOff>
    </xdr:from>
    <xdr:to>
      <xdr:col>14</xdr:col>
      <xdr:colOff>238125</xdr:colOff>
      <xdr:row>85</xdr:row>
      <xdr:rowOff>85725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17</xdr:row>
      <xdr:rowOff>57149</xdr:rowOff>
    </xdr:from>
    <xdr:to>
      <xdr:col>7</xdr:col>
      <xdr:colOff>600075</xdr:colOff>
      <xdr:row>37</xdr:row>
      <xdr:rowOff>161924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26</xdr:row>
      <xdr:rowOff>114300</xdr:rowOff>
    </xdr:from>
    <xdr:to>
      <xdr:col>13</xdr:col>
      <xdr:colOff>504825</xdr:colOff>
      <xdr:row>44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76200</xdr:colOff>
      <xdr:row>46</xdr:row>
      <xdr:rowOff>66674</xdr:rowOff>
    </xdr:from>
    <xdr:to>
      <xdr:col>13</xdr:col>
      <xdr:colOff>381000</xdr:colOff>
      <xdr:row>64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76200</xdr:colOff>
      <xdr:row>97</xdr:row>
      <xdr:rowOff>19049</xdr:rowOff>
    </xdr:from>
    <xdr:to>
      <xdr:col>13</xdr:col>
      <xdr:colOff>381000</xdr:colOff>
      <xdr:row>116</xdr:row>
      <xdr:rowOff>47624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498021</xdr:colOff>
      <xdr:row>121</xdr:row>
      <xdr:rowOff>42181</xdr:rowOff>
    </xdr:from>
    <xdr:to>
      <xdr:col>20</xdr:col>
      <xdr:colOff>380999</xdr:colOff>
      <xdr:row>143</xdr:row>
      <xdr:rowOff>127906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10</xdr:row>
      <xdr:rowOff>142874</xdr:rowOff>
    </xdr:from>
    <xdr:to>
      <xdr:col>14</xdr:col>
      <xdr:colOff>47625</xdr:colOff>
      <xdr:row>28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15</xdr:col>
      <xdr:colOff>304800</xdr:colOff>
      <xdr:row>50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15</xdr:row>
      <xdr:rowOff>190499</xdr:rowOff>
    </xdr:from>
    <xdr:to>
      <xdr:col>15</xdr:col>
      <xdr:colOff>266700</xdr:colOff>
      <xdr:row>36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14</xdr:row>
      <xdr:rowOff>152400</xdr:rowOff>
    </xdr:from>
    <xdr:to>
      <xdr:col>13</xdr:col>
      <xdr:colOff>171450</xdr:colOff>
      <xdr:row>33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308112</xdr:colOff>
      <xdr:row>1</xdr:row>
      <xdr:rowOff>86591</xdr:rowOff>
    </xdr:from>
    <xdr:to>
      <xdr:col>33</xdr:col>
      <xdr:colOff>588819</xdr:colOff>
      <xdr:row>18</xdr:row>
      <xdr:rowOff>29440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ostetter, Seth" refreshedDate="41600.417328356481" createdVersion="4" refreshedVersion="4" minRefreshableVersion="3" recordCount="25">
  <cacheSource type="worksheet">
    <worksheetSource ref="A13:C38" sheet="BoroCenerlineMI"/>
  </cacheSource>
  <cacheFields count="3">
    <cacheField name="BO" numFmtId="0">
      <sharedItems count="5">
        <s v="B"/>
        <s v="K"/>
        <s v="M"/>
        <s v="Q"/>
        <s v="S"/>
      </sharedItems>
    </cacheField>
    <cacheField name="POS" numFmtId="0">
      <sharedItems count="5">
        <s v="BI"/>
        <s v="DR"/>
        <s v="MO"/>
        <s v="PD"/>
        <s v="PS"/>
      </sharedItems>
    </cacheField>
    <cacheField name="CountOfID_" numFmtId="0">
      <sharedItems containsSemiMixedTypes="0" containsString="0" containsNumber="1" containsInteger="1" minValue="1" maxValue="2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x v="0"/>
    <x v="0"/>
    <n v="12"/>
  </r>
  <r>
    <x v="0"/>
    <x v="1"/>
    <n v="41"/>
  </r>
  <r>
    <x v="0"/>
    <x v="2"/>
    <n v="27"/>
  </r>
  <r>
    <x v="0"/>
    <x v="3"/>
    <n v="113"/>
  </r>
  <r>
    <x v="0"/>
    <x v="4"/>
    <n v="24"/>
  </r>
  <r>
    <x v="1"/>
    <x v="0"/>
    <n v="47"/>
  </r>
  <r>
    <x v="1"/>
    <x v="1"/>
    <n v="42"/>
  </r>
  <r>
    <x v="1"/>
    <x v="2"/>
    <n v="53"/>
  </r>
  <r>
    <x v="1"/>
    <x v="3"/>
    <n v="245"/>
  </r>
  <r>
    <x v="1"/>
    <x v="4"/>
    <n v="34"/>
  </r>
  <r>
    <x v="2"/>
    <x v="0"/>
    <n v="22"/>
  </r>
  <r>
    <x v="2"/>
    <x v="1"/>
    <n v="17"/>
  </r>
  <r>
    <x v="2"/>
    <x v="2"/>
    <n v="29"/>
  </r>
  <r>
    <x v="2"/>
    <x v="3"/>
    <n v="167"/>
  </r>
  <r>
    <x v="2"/>
    <x v="4"/>
    <n v="15"/>
  </r>
  <r>
    <x v="3"/>
    <x v="0"/>
    <n v="20"/>
  </r>
  <r>
    <x v="3"/>
    <x v="1"/>
    <n v="54"/>
  </r>
  <r>
    <x v="3"/>
    <x v="2"/>
    <n v="54"/>
  </r>
  <r>
    <x v="3"/>
    <x v="3"/>
    <n v="178"/>
  </r>
  <r>
    <x v="3"/>
    <x v="4"/>
    <n v="54"/>
  </r>
  <r>
    <x v="4"/>
    <x v="0"/>
    <n v="1"/>
  </r>
  <r>
    <x v="4"/>
    <x v="1"/>
    <n v="23"/>
  </r>
  <r>
    <x v="4"/>
    <x v="2"/>
    <n v="13"/>
  </r>
  <r>
    <x v="4"/>
    <x v="3"/>
    <n v="36"/>
  </r>
  <r>
    <x v="4"/>
    <x v="4"/>
    <n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E13:K20" firstHeaderRow="1" firstDataRow="2" firstDataCol="1"/>
  <pivotFields count="3">
    <pivotField axis="axisCol" showAll="0">
      <items count="6">
        <item x="0"/>
        <item x="1"/>
        <item x="2"/>
        <item x="3"/>
        <item x="4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 of CountOfID_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opLeftCell="A22" zoomScale="85" zoomScaleNormal="85" workbookViewId="0">
      <selection activeCell="F42" sqref="F42"/>
    </sheetView>
  </sheetViews>
  <sheetFormatPr defaultRowHeight="15" x14ac:dyDescent="0.25"/>
  <cols>
    <col min="3" max="3" width="11.5703125" bestFit="1" customWidth="1"/>
  </cols>
  <sheetData>
    <row r="1" spans="1:6" x14ac:dyDescent="0.25">
      <c r="A1" s="1" t="s">
        <v>57</v>
      </c>
      <c r="B1" s="1" t="s">
        <v>201</v>
      </c>
      <c r="C1" s="1"/>
      <c r="D1" s="1" t="s">
        <v>60</v>
      </c>
    </row>
    <row r="2" spans="1:6" x14ac:dyDescent="0.25">
      <c r="A2" s="2"/>
      <c r="B2" s="3">
        <v>80</v>
      </c>
      <c r="C2" s="4">
        <f>B2/B$27</f>
        <v>1.3108307389808291E-2</v>
      </c>
      <c r="D2" s="3">
        <v>4505</v>
      </c>
      <c r="E2" s="4">
        <f>D2/D$27</f>
        <v>1.7678382928293653E-2</v>
      </c>
      <c r="F2" s="5"/>
    </row>
    <row r="3" spans="1:6" x14ac:dyDescent="0.25">
      <c r="A3" s="3">
        <v>0</v>
      </c>
      <c r="B3" s="3">
        <v>179</v>
      </c>
      <c r="C3" s="4">
        <f t="shared" ref="C3:E26" si="0">B3/B$27</f>
        <v>2.9329837784696052E-2</v>
      </c>
      <c r="D3" s="3">
        <v>5960</v>
      </c>
      <c r="E3" s="4">
        <f t="shared" si="0"/>
        <v>2.3388049334657088E-2</v>
      </c>
      <c r="F3" s="5"/>
    </row>
    <row r="4" spans="1:6" x14ac:dyDescent="0.25">
      <c r="A4" s="3">
        <v>1</v>
      </c>
      <c r="B4" s="3">
        <v>131</v>
      </c>
      <c r="C4" s="4">
        <f t="shared" si="0"/>
        <v>2.1464853350811077E-2</v>
      </c>
      <c r="D4" s="3">
        <v>4469</v>
      </c>
      <c r="E4" s="4">
        <f t="shared" si="0"/>
        <v>1.7537112831641364E-2</v>
      </c>
      <c r="F4" s="5"/>
    </row>
    <row r="5" spans="1:6" x14ac:dyDescent="0.25">
      <c r="A5" s="3">
        <v>2</v>
      </c>
      <c r="B5" s="3">
        <v>104</v>
      </c>
      <c r="C5" s="4">
        <f t="shared" si="0"/>
        <v>1.7040799606750777E-2</v>
      </c>
      <c r="D5" s="3">
        <v>3486</v>
      </c>
      <c r="E5" s="4">
        <f t="shared" si="0"/>
        <v>1.3679654359163525E-2</v>
      </c>
      <c r="F5" s="5"/>
    </row>
    <row r="6" spans="1:6" x14ac:dyDescent="0.25">
      <c r="A6" s="3">
        <v>3</v>
      </c>
      <c r="B6" s="3">
        <v>67</v>
      </c>
      <c r="C6" s="4">
        <f t="shared" si="0"/>
        <v>1.0978207438964443E-2</v>
      </c>
      <c r="D6" s="3">
        <v>3087</v>
      </c>
      <c r="E6" s="4">
        <f t="shared" si="0"/>
        <v>1.2113910787933965E-2</v>
      </c>
      <c r="F6" s="5"/>
    </row>
    <row r="7" spans="1:6" x14ac:dyDescent="0.25">
      <c r="A7" s="3">
        <v>4</v>
      </c>
      <c r="B7" s="3">
        <v>61</v>
      </c>
      <c r="C7" s="4">
        <f t="shared" si="0"/>
        <v>9.9950843847288213E-3</v>
      </c>
      <c r="D7" s="3">
        <v>3832</v>
      </c>
      <c r="E7" s="4">
        <f t="shared" si="0"/>
        <v>1.5037416954766099E-2</v>
      </c>
      <c r="F7" s="5"/>
    </row>
    <row r="8" spans="1:6" x14ac:dyDescent="0.25">
      <c r="A8" s="3">
        <v>5</v>
      </c>
      <c r="B8" s="3">
        <v>54</v>
      </c>
      <c r="C8" s="4">
        <f t="shared" si="0"/>
        <v>8.8481074881205969E-3</v>
      </c>
      <c r="D8" s="3">
        <v>4083</v>
      </c>
      <c r="E8" s="4">
        <f t="shared" si="0"/>
        <v>1.6022383461980684E-2</v>
      </c>
      <c r="F8" s="5"/>
    </row>
    <row r="9" spans="1:6" x14ac:dyDescent="0.25">
      <c r="A9" s="3">
        <v>6</v>
      </c>
      <c r="B9" s="3">
        <v>96</v>
      </c>
      <c r="C9" s="4">
        <f t="shared" si="0"/>
        <v>1.572996886776995E-2</v>
      </c>
      <c r="D9" s="3">
        <v>5330</v>
      </c>
      <c r="E9" s="4">
        <f t="shared" si="0"/>
        <v>2.0915822643241992E-2</v>
      </c>
      <c r="F9" s="5"/>
    </row>
    <row r="10" spans="1:6" x14ac:dyDescent="0.25">
      <c r="A10" s="3">
        <v>7</v>
      </c>
      <c r="B10" s="3">
        <v>135</v>
      </c>
      <c r="C10" s="4">
        <f t="shared" si="0"/>
        <v>2.2120268720301491E-2</v>
      </c>
      <c r="D10" s="3">
        <v>7830</v>
      </c>
      <c r="E10" s="4">
        <f t="shared" si="0"/>
        <v>3.0726246021873321E-2</v>
      </c>
      <c r="F10" s="5"/>
    </row>
    <row r="11" spans="1:6" x14ac:dyDescent="0.25">
      <c r="A11" s="3">
        <v>8</v>
      </c>
      <c r="B11" s="3">
        <v>181</v>
      </c>
      <c r="C11" s="4">
        <f t="shared" si="0"/>
        <v>2.9657545469441257E-2</v>
      </c>
      <c r="D11" s="3">
        <v>13701</v>
      </c>
      <c r="E11" s="4">
        <f t="shared" si="0"/>
        <v>5.3765044284251134E-2</v>
      </c>
      <c r="F11" s="5"/>
    </row>
    <row r="12" spans="1:6" x14ac:dyDescent="0.25">
      <c r="A12" s="3">
        <v>9</v>
      </c>
      <c r="B12" s="3">
        <v>200</v>
      </c>
      <c r="C12" s="4">
        <f t="shared" si="0"/>
        <v>3.2770768474520727E-2</v>
      </c>
      <c r="D12" s="3">
        <v>12087</v>
      </c>
      <c r="E12" s="4">
        <f t="shared" si="0"/>
        <v>4.7431434951006747E-2</v>
      </c>
      <c r="F12" s="5"/>
    </row>
    <row r="13" spans="1:6" x14ac:dyDescent="0.25">
      <c r="A13" s="3">
        <v>10</v>
      </c>
      <c r="B13" s="3">
        <v>175</v>
      </c>
      <c r="C13" s="4">
        <f>B13/B$27</f>
        <v>2.8674422415205635E-2</v>
      </c>
      <c r="D13" s="3">
        <v>10704</v>
      </c>
      <c r="E13" s="4">
        <f t="shared" si="0"/>
        <v>4.2004308737947894E-2</v>
      </c>
      <c r="F13" s="5"/>
    </row>
    <row r="14" spans="1:6" x14ac:dyDescent="0.25">
      <c r="A14" s="3">
        <v>11</v>
      </c>
      <c r="B14" s="3">
        <v>214</v>
      </c>
      <c r="C14" s="4">
        <f t="shared" si="0"/>
        <v>3.5064722267737179E-2</v>
      </c>
      <c r="D14" s="3">
        <v>11128</v>
      </c>
      <c r="E14" s="4">
        <f t="shared" si="0"/>
        <v>4.3668156542963771E-2</v>
      </c>
      <c r="F14" s="5"/>
    </row>
    <row r="15" spans="1:6" x14ac:dyDescent="0.25">
      <c r="A15" s="3">
        <v>12</v>
      </c>
      <c r="B15" s="3">
        <v>252</v>
      </c>
      <c r="C15" s="4">
        <f t="shared" si="0"/>
        <v>4.1291168277896119E-2</v>
      </c>
      <c r="D15" s="3">
        <v>12498</v>
      </c>
      <c r="E15" s="4">
        <f t="shared" si="0"/>
        <v>4.9044268554453735E-2</v>
      </c>
      <c r="F15" s="5"/>
    </row>
    <row r="16" spans="1:6" x14ac:dyDescent="0.25">
      <c r="A16" s="3">
        <v>13</v>
      </c>
      <c r="B16" s="3">
        <v>313</v>
      </c>
      <c r="C16" s="4">
        <f t="shared" si="0"/>
        <v>5.1286252662624938E-2</v>
      </c>
      <c r="D16" s="3">
        <v>13621</v>
      </c>
      <c r="E16" s="4">
        <f t="shared" si="0"/>
        <v>5.3451110736134927E-2</v>
      </c>
      <c r="F16" s="5"/>
    </row>
    <row r="17" spans="1:6" x14ac:dyDescent="0.25">
      <c r="A17" s="3">
        <v>14</v>
      </c>
      <c r="B17" s="3">
        <v>367</v>
      </c>
      <c r="C17" s="4">
        <f t="shared" si="0"/>
        <v>6.0134360150745532E-2</v>
      </c>
      <c r="D17" s="3">
        <v>15822</v>
      </c>
      <c r="E17" s="4">
        <f t="shared" si="0"/>
        <v>6.2088207478681948E-2</v>
      </c>
      <c r="F17" s="5"/>
    </row>
    <row r="18" spans="1:6" x14ac:dyDescent="0.25">
      <c r="A18" s="3">
        <v>15</v>
      </c>
      <c r="B18" s="3">
        <v>415</v>
      </c>
      <c r="C18" s="4">
        <f t="shared" si="0"/>
        <v>6.7999344584630514E-2</v>
      </c>
      <c r="D18" s="3">
        <v>16244</v>
      </c>
      <c r="E18" s="4">
        <f t="shared" si="0"/>
        <v>6.3744206944994913E-2</v>
      </c>
      <c r="F18" s="5"/>
    </row>
    <row r="19" spans="1:6" x14ac:dyDescent="0.25">
      <c r="A19" s="3">
        <v>16</v>
      </c>
      <c r="B19" s="3">
        <v>520</v>
      </c>
      <c r="C19" s="4">
        <f t="shared" si="0"/>
        <v>8.5203998033753892E-2</v>
      </c>
      <c r="D19" s="3">
        <v>18427</v>
      </c>
      <c r="E19" s="4">
        <f t="shared" si="0"/>
        <v>7.23106686392158E-2</v>
      </c>
      <c r="F19" s="5"/>
    </row>
    <row r="20" spans="1:6" x14ac:dyDescent="0.25">
      <c r="A20" s="3">
        <v>17</v>
      </c>
      <c r="B20" s="3">
        <v>506</v>
      </c>
      <c r="C20" s="4">
        <f t="shared" si="0"/>
        <v>8.2910044240537439E-2</v>
      </c>
      <c r="D20" s="3">
        <v>17653</v>
      </c>
      <c r="E20" s="4">
        <f t="shared" si="0"/>
        <v>6.9273361561191529E-2</v>
      </c>
      <c r="F20" s="5"/>
    </row>
    <row r="21" spans="1:6" x14ac:dyDescent="0.25">
      <c r="A21" s="3">
        <v>18</v>
      </c>
      <c r="B21" s="3">
        <v>456</v>
      </c>
      <c r="C21" s="4">
        <f t="shared" si="0"/>
        <v>7.4717352121907263E-2</v>
      </c>
      <c r="D21" s="3">
        <v>16512</v>
      </c>
      <c r="E21" s="4">
        <f t="shared" si="0"/>
        <v>6.4795884331184203E-2</v>
      </c>
      <c r="F21" s="5"/>
    </row>
    <row r="22" spans="1:6" x14ac:dyDescent="0.25">
      <c r="A22" s="3">
        <v>19</v>
      </c>
      <c r="B22" s="3">
        <v>428</v>
      </c>
      <c r="C22" s="4">
        <f t="shared" si="0"/>
        <v>7.0129444535474358E-2</v>
      </c>
      <c r="D22" s="3">
        <v>14067</v>
      </c>
      <c r="E22" s="4">
        <f t="shared" si="0"/>
        <v>5.5201290266882759E-2</v>
      </c>
      <c r="F22" s="5"/>
    </row>
    <row r="23" spans="1:6" x14ac:dyDescent="0.25">
      <c r="A23" s="3">
        <v>20</v>
      </c>
      <c r="B23" s="3">
        <v>370</v>
      </c>
      <c r="C23" s="4">
        <f t="shared" si="0"/>
        <v>6.0625921677863348E-2</v>
      </c>
      <c r="D23" s="3">
        <v>12088</v>
      </c>
      <c r="E23" s="4">
        <f t="shared" si="0"/>
        <v>4.7435359120358199E-2</v>
      </c>
      <c r="F23" s="5"/>
    </row>
    <row r="24" spans="1:6" x14ac:dyDescent="0.25">
      <c r="A24" s="3">
        <v>21</v>
      </c>
      <c r="B24" s="3">
        <v>310</v>
      </c>
      <c r="C24" s="4">
        <f t="shared" si="0"/>
        <v>5.0794691135507129E-2</v>
      </c>
      <c r="D24" s="3">
        <v>10267</v>
      </c>
      <c r="E24" s="4">
        <f t="shared" si="0"/>
        <v>4.0289446731363136E-2</v>
      </c>
      <c r="F24" s="5"/>
    </row>
    <row r="25" spans="1:6" x14ac:dyDescent="0.25">
      <c r="A25" s="3">
        <v>22</v>
      </c>
      <c r="B25" s="3">
        <v>265</v>
      </c>
      <c r="C25" s="4">
        <f t="shared" si="0"/>
        <v>4.3421268228739963E-2</v>
      </c>
      <c r="D25" s="3">
        <v>9272</v>
      </c>
      <c r="E25" s="4">
        <f t="shared" si="0"/>
        <v>3.6384898226667871E-2</v>
      </c>
      <c r="F25" s="5"/>
    </row>
    <row r="26" spans="1:6" x14ac:dyDescent="0.25">
      <c r="A26" s="3">
        <v>23</v>
      </c>
      <c r="B26" s="3">
        <v>224</v>
      </c>
      <c r="C26" s="4">
        <f t="shared" si="0"/>
        <v>3.6703260691463215E-2</v>
      </c>
      <c r="D26" s="3">
        <v>8158</v>
      </c>
      <c r="E26" s="4">
        <f t="shared" si="0"/>
        <v>3.2013373569149753E-2</v>
      </c>
      <c r="F26" s="5"/>
    </row>
    <row r="27" spans="1:6" x14ac:dyDescent="0.25">
      <c r="B27">
        <f>SUM(B2:B26)</f>
        <v>6103</v>
      </c>
      <c r="D27">
        <f>SUM(D2:D26)</f>
        <v>254831</v>
      </c>
    </row>
    <row r="31" spans="1:6" x14ac:dyDescent="0.25">
      <c r="A31" t="s">
        <v>6</v>
      </c>
    </row>
    <row r="32" spans="1:6" x14ac:dyDescent="0.25">
      <c r="A32" t="s">
        <v>58</v>
      </c>
    </row>
    <row r="33" spans="1:7" x14ac:dyDescent="0.25">
      <c r="A33" t="s">
        <v>59</v>
      </c>
    </row>
    <row r="34" spans="1:7" x14ac:dyDescent="0.25">
      <c r="A34" t="s">
        <v>8</v>
      </c>
    </row>
    <row r="36" spans="1:7" x14ac:dyDescent="0.25">
      <c r="A36" t="s">
        <v>9</v>
      </c>
    </row>
    <row r="37" spans="1:7" x14ac:dyDescent="0.25">
      <c r="A37" t="s">
        <v>10</v>
      </c>
    </row>
    <row r="38" spans="1:7" x14ac:dyDescent="0.25">
      <c r="A38" t="s">
        <v>59</v>
      </c>
    </row>
    <row r="39" spans="1:7" x14ac:dyDescent="0.25">
      <c r="A39" t="s">
        <v>8</v>
      </c>
    </row>
    <row r="42" spans="1:7" x14ac:dyDescent="0.25">
      <c r="A42" s="1" t="s">
        <v>5</v>
      </c>
      <c r="B42" s="1" t="s">
        <v>75</v>
      </c>
      <c r="C42" s="1"/>
      <c r="D42" s="1" t="s">
        <v>433</v>
      </c>
      <c r="F42" s="161" t="s">
        <v>415</v>
      </c>
    </row>
    <row r="43" spans="1:7" x14ac:dyDescent="0.25">
      <c r="A43" s="2" t="s">
        <v>2</v>
      </c>
      <c r="B43" s="3">
        <f>B2</f>
        <v>80</v>
      </c>
      <c r="C43" s="4">
        <f>B43/B$76</f>
        <v>7.0627703716782909E-3</v>
      </c>
      <c r="D43" s="3">
        <f>D2</f>
        <v>4505</v>
      </c>
      <c r="E43" s="4">
        <f>D43/D$76</f>
        <v>9.4353453692455919E-3</v>
      </c>
      <c r="F43">
        <f>D43-B43</f>
        <v>4425</v>
      </c>
      <c r="G43" s="4">
        <f>F43/F$76</f>
        <v>9.4929987793183485E-3</v>
      </c>
    </row>
    <row r="44" spans="1:7" x14ac:dyDescent="0.25">
      <c r="A44" s="3">
        <v>0</v>
      </c>
      <c r="B44" s="3">
        <f t="shared" ref="B44:D46" si="1">B3</f>
        <v>179</v>
      </c>
      <c r="C44" s="4">
        <f t="shared" ref="C44:E75" si="2">B44/B$76</f>
        <v>1.5802948706630175E-2</v>
      </c>
      <c r="D44" s="3">
        <f t="shared" si="1"/>
        <v>5960</v>
      </c>
      <c r="E44" s="4">
        <f t="shared" si="2"/>
        <v>1.2482721065639007E-2</v>
      </c>
      <c r="F44">
        <f>D44-B44</f>
        <v>5781</v>
      </c>
      <c r="G44" s="4">
        <f t="shared" ref="G44:G75" si="3">F44/F$76</f>
        <v>1.240203976118404E-2</v>
      </c>
    </row>
    <row r="45" spans="1:7" x14ac:dyDescent="0.25">
      <c r="A45" s="3">
        <v>1</v>
      </c>
      <c r="B45" s="3">
        <f t="shared" si="1"/>
        <v>131</v>
      </c>
      <c r="C45" s="4">
        <f t="shared" si="2"/>
        <v>1.1565286483623202E-2</v>
      </c>
      <c r="D45" s="3">
        <f t="shared" si="1"/>
        <v>4469</v>
      </c>
      <c r="E45" s="4">
        <f t="shared" si="2"/>
        <v>9.359946382943074E-3</v>
      </c>
      <c r="F45">
        <f t="shared" ref="F45:F76" si="4">D45-B45</f>
        <v>4338</v>
      </c>
      <c r="G45" s="4">
        <f t="shared" si="3"/>
        <v>9.3063567694198872E-3</v>
      </c>
    </row>
    <row r="46" spans="1:7" x14ac:dyDescent="0.25">
      <c r="A46" s="3">
        <v>2</v>
      </c>
      <c r="B46" s="3">
        <f t="shared" si="1"/>
        <v>104</v>
      </c>
      <c r="C46" s="4">
        <f t="shared" si="2"/>
        <v>9.1816014831817786E-3</v>
      </c>
      <c r="D46" s="3">
        <f t="shared" si="1"/>
        <v>3486</v>
      </c>
      <c r="E46" s="4">
        <f t="shared" si="2"/>
        <v>7.3011351736271103E-3</v>
      </c>
      <c r="F46">
        <f t="shared" si="4"/>
        <v>3382</v>
      </c>
      <c r="G46" s="4">
        <f t="shared" si="3"/>
        <v>7.2554399709954028E-3</v>
      </c>
    </row>
    <row r="47" spans="1:7" x14ac:dyDescent="0.25">
      <c r="A47" s="6" t="str">
        <f>A44&amp;" - "&amp;A46</f>
        <v>0 - 2</v>
      </c>
      <c r="B47" s="6">
        <f>SUM(B44:B46)</f>
        <v>414</v>
      </c>
      <c r="C47" s="7">
        <f t="shared" si="2"/>
        <v>3.6549836673435157E-2</v>
      </c>
      <c r="D47" s="6">
        <f>SUM(D44:D46)</f>
        <v>13915</v>
      </c>
      <c r="E47" s="7">
        <f t="shared" si="2"/>
        <v>2.914380262220919E-2</v>
      </c>
      <c r="F47">
        <f t="shared" si="4"/>
        <v>13501</v>
      </c>
      <c r="G47" s="7">
        <f t="shared" si="3"/>
        <v>2.8963836501599328E-2</v>
      </c>
    </row>
    <row r="48" spans="1:7" x14ac:dyDescent="0.25">
      <c r="A48" s="3">
        <v>3</v>
      </c>
      <c r="B48" s="3">
        <f>B6</f>
        <v>67</v>
      </c>
      <c r="C48" s="4">
        <f t="shared" si="2"/>
        <v>5.9150701862805688E-3</v>
      </c>
      <c r="D48" s="3">
        <f>D6</f>
        <v>3087</v>
      </c>
      <c r="E48" s="4">
        <f t="shared" si="2"/>
        <v>6.4654630754408743E-3</v>
      </c>
      <c r="F48">
        <f t="shared" si="4"/>
        <v>3020</v>
      </c>
      <c r="G48" s="4">
        <f t="shared" si="3"/>
        <v>6.4788375849811107E-3</v>
      </c>
    </row>
    <row r="49" spans="1:7" x14ac:dyDescent="0.25">
      <c r="A49" s="3">
        <v>4</v>
      </c>
      <c r="B49" s="3">
        <f t="shared" ref="B49:D50" si="5">B7</f>
        <v>61</v>
      </c>
      <c r="C49" s="4">
        <f t="shared" si="2"/>
        <v>5.3853624084046967E-3</v>
      </c>
      <c r="D49" s="3">
        <f t="shared" si="5"/>
        <v>3832</v>
      </c>
      <c r="E49" s="4">
        <f t="shared" si="2"/>
        <v>8.0258032086457497E-3</v>
      </c>
      <c r="F49">
        <f t="shared" si="4"/>
        <v>3771</v>
      </c>
      <c r="G49" s="4">
        <f t="shared" si="3"/>
        <v>8.0899657393919758E-3</v>
      </c>
    </row>
    <row r="50" spans="1:7" x14ac:dyDescent="0.25">
      <c r="A50" s="3">
        <v>5</v>
      </c>
      <c r="B50" s="3">
        <f t="shared" si="5"/>
        <v>54</v>
      </c>
      <c r="C50" s="4">
        <f t="shared" si="2"/>
        <v>4.7673700008828467E-3</v>
      </c>
      <c r="D50" s="3">
        <f t="shared" si="5"/>
        <v>4083</v>
      </c>
      <c r="E50" s="4">
        <f t="shared" si="2"/>
        <v>8.5515016964771914E-3</v>
      </c>
      <c r="F50">
        <f t="shared" si="4"/>
        <v>4029</v>
      </c>
      <c r="G50" s="4">
        <f t="shared" si="3"/>
        <v>8.6434558377115542E-3</v>
      </c>
    </row>
    <row r="51" spans="1:7" x14ac:dyDescent="0.25">
      <c r="A51" s="6" t="str">
        <f>A48&amp;" - "&amp;A50</f>
        <v>3 - 5</v>
      </c>
      <c r="B51" s="6">
        <f>SUM(B48:B50)</f>
        <v>182</v>
      </c>
      <c r="C51" s="7">
        <f t="shared" si="2"/>
        <v>1.6067802595568111E-2</v>
      </c>
      <c r="D51" s="6">
        <f>SUM(D48:D50)</f>
        <v>11002</v>
      </c>
      <c r="E51" s="7">
        <f t="shared" si="2"/>
        <v>2.3042767980563816E-2</v>
      </c>
      <c r="F51">
        <f t="shared" si="4"/>
        <v>10820</v>
      </c>
      <c r="G51" s="7">
        <f t="shared" si="3"/>
        <v>2.321225916208464E-2</v>
      </c>
    </row>
    <row r="52" spans="1:7" x14ac:dyDescent="0.25">
      <c r="A52" s="3">
        <v>6</v>
      </c>
      <c r="B52" s="3">
        <f>B9</f>
        <v>96</v>
      </c>
      <c r="C52" s="4">
        <f t="shared" si="2"/>
        <v>8.4753244460139491E-3</v>
      </c>
      <c r="D52" s="3">
        <f>D9</f>
        <v>5330</v>
      </c>
      <c r="E52" s="4">
        <f t="shared" si="2"/>
        <v>1.1163238805344951E-2</v>
      </c>
      <c r="F52">
        <f t="shared" si="4"/>
        <v>5234</v>
      </c>
      <c r="G52" s="4">
        <f t="shared" si="3"/>
        <v>1.122855494032819E-2</v>
      </c>
    </row>
    <row r="53" spans="1:7" x14ac:dyDescent="0.25">
      <c r="A53" s="3">
        <v>7</v>
      </c>
      <c r="B53" s="3">
        <f t="shared" ref="B53:D54" si="6">B10</f>
        <v>135</v>
      </c>
      <c r="C53" s="4">
        <f t="shared" si="2"/>
        <v>1.1918425002207116E-2</v>
      </c>
      <c r="D53" s="3">
        <f t="shared" si="6"/>
        <v>7830</v>
      </c>
      <c r="E53" s="4">
        <f t="shared" si="2"/>
        <v>1.6399279520797554E-2</v>
      </c>
      <c r="F53">
        <f t="shared" si="4"/>
        <v>7695</v>
      </c>
      <c r="G53" s="4">
        <f t="shared" si="3"/>
        <v>1.6508163978950215E-2</v>
      </c>
    </row>
    <row r="54" spans="1:7" x14ac:dyDescent="0.25">
      <c r="A54" s="3">
        <v>8</v>
      </c>
      <c r="B54" s="3">
        <f t="shared" si="6"/>
        <v>181</v>
      </c>
      <c r="C54" s="4">
        <f t="shared" si="2"/>
        <v>1.5979517965922133E-2</v>
      </c>
      <c r="D54" s="3">
        <f t="shared" si="6"/>
        <v>13701</v>
      </c>
      <c r="E54" s="4">
        <f t="shared" si="2"/>
        <v>2.8695597536966447E-2</v>
      </c>
      <c r="F54">
        <f t="shared" si="4"/>
        <v>13520</v>
      </c>
      <c r="G54" s="4">
        <f t="shared" si="3"/>
        <v>2.9004597400312786E-2</v>
      </c>
    </row>
    <row r="55" spans="1:7" x14ac:dyDescent="0.25">
      <c r="A55" s="6" t="str">
        <f>A52&amp;" - "&amp;A54</f>
        <v>6 - 8</v>
      </c>
      <c r="B55" s="6">
        <f>SUM(B52:B54)</f>
        <v>412</v>
      </c>
      <c r="C55" s="7">
        <f>B55/B$76</f>
        <v>3.63732674141432E-2</v>
      </c>
      <c r="D55" s="6">
        <f>SUM(D52:D54)</f>
        <v>26861</v>
      </c>
      <c r="E55" s="7">
        <f t="shared" si="2"/>
        <v>5.625811586310895E-2</v>
      </c>
      <c r="F55">
        <f t="shared" si="4"/>
        <v>26449</v>
      </c>
      <c r="G55" s="4">
        <f t="shared" si="3"/>
        <v>5.6741316319591187E-2</v>
      </c>
    </row>
    <row r="56" spans="1:7" x14ac:dyDescent="0.25">
      <c r="A56" s="3">
        <v>9</v>
      </c>
      <c r="B56" s="3">
        <f>B12</f>
        <v>200</v>
      </c>
      <c r="C56" s="4">
        <f t="shared" si="2"/>
        <v>1.7656925929195728E-2</v>
      </c>
      <c r="D56" s="3">
        <f>D12</f>
        <v>12087</v>
      </c>
      <c r="E56" s="4">
        <f t="shared" si="2"/>
        <v>2.5315209651070248E-2</v>
      </c>
      <c r="F56">
        <f t="shared" si="4"/>
        <v>11887</v>
      </c>
      <c r="G56" s="4">
        <f t="shared" si="3"/>
        <v>2.5501305421414058E-2</v>
      </c>
    </row>
    <row r="57" spans="1:7" x14ac:dyDescent="0.25">
      <c r="A57" s="3">
        <v>10</v>
      </c>
      <c r="B57" s="3">
        <f t="shared" ref="B57:D58" si="7">B13</f>
        <v>175</v>
      </c>
      <c r="C57" s="4">
        <f t="shared" si="2"/>
        <v>1.544981018804626E-2</v>
      </c>
      <c r="D57" s="3">
        <f t="shared" si="7"/>
        <v>10704</v>
      </c>
      <c r="E57" s="4">
        <f t="shared" si="2"/>
        <v>2.2418631927281867E-2</v>
      </c>
      <c r="F57">
        <f t="shared" si="4"/>
        <v>10529</v>
      </c>
      <c r="G57" s="4">
        <f t="shared" si="3"/>
        <v>2.2587973818631164E-2</v>
      </c>
    </row>
    <row r="58" spans="1:7" x14ac:dyDescent="0.25">
      <c r="A58" s="3">
        <v>11</v>
      </c>
      <c r="B58" s="3">
        <f t="shared" si="7"/>
        <v>214</v>
      </c>
      <c r="C58" s="4">
        <f t="shared" si="2"/>
        <v>1.8892910744239429E-2</v>
      </c>
      <c r="D58" s="3">
        <f t="shared" si="7"/>
        <v>11128</v>
      </c>
      <c r="E58" s="4">
        <f t="shared" si="2"/>
        <v>2.3306664432622626E-2</v>
      </c>
      <c r="F58">
        <f t="shared" si="4"/>
        <v>10914</v>
      </c>
      <c r="G58" s="4">
        <f t="shared" si="3"/>
        <v>2.3413918345193324E-2</v>
      </c>
    </row>
    <row r="59" spans="1:7" x14ac:dyDescent="0.25">
      <c r="A59" s="6" t="str">
        <f>A56&amp;" - "&amp;A58</f>
        <v>9 - 11</v>
      </c>
      <c r="B59" s="6">
        <f>SUM(B56:B58)</f>
        <v>589</v>
      </c>
      <c r="C59" s="7">
        <f t="shared" si="2"/>
        <v>5.1999646861481418E-2</v>
      </c>
      <c r="D59" s="6">
        <f>SUM(D56:D58)</f>
        <v>33919</v>
      </c>
      <c r="E59" s="7">
        <f t="shared" si="2"/>
        <v>7.1040506010974738E-2</v>
      </c>
      <c r="F59">
        <f t="shared" si="4"/>
        <v>33330</v>
      </c>
      <c r="G59" s="7">
        <f t="shared" si="3"/>
        <v>7.1503197585238543E-2</v>
      </c>
    </row>
    <row r="60" spans="1:7" x14ac:dyDescent="0.25">
      <c r="A60" s="3">
        <v>12</v>
      </c>
      <c r="B60" s="3">
        <f>B15</f>
        <v>252</v>
      </c>
      <c r="C60" s="4">
        <f t="shared" si="2"/>
        <v>2.2247726670786616E-2</v>
      </c>
      <c r="D60" s="3">
        <f>D15</f>
        <v>12498</v>
      </c>
      <c r="E60" s="4">
        <f t="shared" si="2"/>
        <v>2.6176014744690654E-2</v>
      </c>
      <c r="F60">
        <f t="shared" si="4"/>
        <v>12246</v>
      </c>
      <c r="G60" s="4">
        <f t="shared" si="3"/>
        <v>2.6271471876052544E-2</v>
      </c>
    </row>
    <row r="61" spans="1:7" x14ac:dyDescent="0.25">
      <c r="A61" s="3">
        <v>13</v>
      </c>
      <c r="B61" s="3">
        <f t="shared" ref="B61:D62" si="8">B16</f>
        <v>313</v>
      </c>
      <c r="C61" s="4">
        <f t="shared" si="2"/>
        <v>2.7633089079191313E-2</v>
      </c>
      <c r="D61" s="3">
        <f t="shared" si="8"/>
        <v>13621</v>
      </c>
      <c r="E61" s="4">
        <f t="shared" si="2"/>
        <v>2.8528044234071966E-2</v>
      </c>
      <c r="F61">
        <f t="shared" si="4"/>
        <v>13308</v>
      </c>
      <c r="G61" s="4">
        <f t="shared" si="3"/>
        <v>2.8549791583088947E-2</v>
      </c>
    </row>
    <row r="62" spans="1:7" x14ac:dyDescent="0.25">
      <c r="A62" s="3">
        <v>14</v>
      </c>
      <c r="B62" s="3">
        <f t="shared" si="8"/>
        <v>367</v>
      </c>
      <c r="C62" s="4">
        <f t="shared" si="2"/>
        <v>3.2400459080074162E-2</v>
      </c>
      <c r="D62" s="3">
        <f t="shared" si="8"/>
        <v>15822</v>
      </c>
      <c r="E62" s="4">
        <f t="shared" si="2"/>
        <v>3.3137854479956437E-2</v>
      </c>
      <c r="F62">
        <f t="shared" si="4"/>
        <v>15455</v>
      </c>
      <c r="G62" s="4">
        <f t="shared" si="3"/>
        <v>3.3155773137709621E-2</v>
      </c>
    </row>
    <row r="63" spans="1:7" x14ac:dyDescent="0.25">
      <c r="A63" s="6" t="str">
        <f>A60&amp;" - "&amp;A62</f>
        <v>12 - 14</v>
      </c>
      <c r="B63" s="6">
        <f>SUM(B60:B62)</f>
        <v>932</v>
      </c>
      <c r="C63" s="7">
        <f t="shared" si="2"/>
        <v>8.2281274830052084E-2</v>
      </c>
      <c r="D63" s="6">
        <f>SUM(D60:D62)</f>
        <v>41941</v>
      </c>
      <c r="E63" s="7">
        <f t="shared" si="2"/>
        <v>8.7841913458719056E-2</v>
      </c>
      <c r="F63">
        <f t="shared" si="4"/>
        <v>41009</v>
      </c>
      <c r="G63" s="7">
        <f t="shared" si="3"/>
        <v>8.7977036596851119E-2</v>
      </c>
    </row>
    <row r="64" spans="1:7" x14ac:dyDescent="0.25">
      <c r="A64" s="3">
        <v>15</v>
      </c>
      <c r="B64" s="3">
        <f>B18</f>
        <v>415</v>
      </c>
      <c r="C64" s="4">
        <f t="shared" si="2"/>
        <v>3.6638121303081132E-2</v>
      </c>
      <c r="D64" s="3">
        <f>D18</f>
        <v>16244</v>
      </c>
      <c r="E64" s="4">
        <f t="shared" si="2"/>
        <v>3.4021698152724836E-2</v>
      </c>
      <c r="F64">
        <f t="shared" si="4"/>
        <v>15829</v>
      </c>
      <c r="G64" s="4">
        <f t="shared" si="3"/>
        <v>3.3958119249227155E-2</v>
      </c>
    </row>
    <row r="65" spans="1:7" x14ac:dyDescent="0.25">
      <c r="A65" s="3">
        <v>16</v>
      </c>
      <c r="B65" s="3">
        <f t="shared" ref="B65:D66" si="9">B19</f>
        <v>520</v>
      </c>
      <c r="C65" s="4">
        <f t="shared" si="2"/>
        <v>4.5908007415908891E-2</v>
      </c>
      <c r="D65" s="3">
        <f t="shared" si="9"/>
        <v>18427</v>
      </c>
      <c r="E65" s="4">
        <f t="shared" si="2"/>
        <v>3.8593808905458049E-2</v>
      </c>
      <c r="F65">
        <f t="shared" si="4"/>
        <v>17907</v>
      </c>
      <c r="G65" s="4">
        <f t="shared" si="3"/>
        <v>3.8416074382204221E-2</v>
      </c>
    </row>
    <row r="66" spans="1:7" x14ac:dyDescent="0.25">
      <c r="A66" s="3">
        <v>17</v>
      </c>
      <c r="B66" s="3">
        <f t="shared" si="9"/>
        <v>506</v>
      </c>
      <c r="C66" s="4">
        <f t="shared" si="2"/>
        <v>4.467202260086519E-2</v>
      </c>
      <c r="D66" s="3">
        <f t="shared" si="9"/>
        <v>17653</v>
      </c>
      <c r="E66" s="4">
        <f t="shared" si="2"/>
        <v>3.6972730699953923E-2</v>
      </c>
      <c r="F66">
        <f t="shared" si="4"/>
        <v>17147</v>
      </c>
      <c r="G66" s="4">
        <f t="shared" si="3"/>
        <v>3.6785638433665925E-2</v>
      </c>
    </row>
    <row r="67" spans="1:7" x14ac:dyDescent="0.25">
      <c r="A67" s="6" t="str">
        <f>A64&amp;" - "&amp;A66</f>
        <v>15 - 17</v>
      </c>
      <c r="B67" s="6">
        <f>SUM(B64:B66)</f>
        <v>1441</v>
      </c>
      <c r="C67" s="7">
        <f t="shared" si="2"/>
        <v>0.1272181513198552</v>
      </c>
      <c r="D67" s="6">
        <f>SUM(D64:D66)</f>
        <v>52324</v>
      </c>
      <c r="E67" s="7">
        <f t="shared" si="2"/>
        <v>0.10958823775813681</v>
      </c>
      <c r="F67">
        <f t="shared" si="4"/>
        <v>50883</v>
      </c>
      <c r="G67" s="7">
        <f t="shared" si="3"/>
        <v>0.1091598320650973</v>
      </c>
    </row>
    <row r="68" spans="1:7" x14ac:dyDescent="0.25">
      <c r="A68" s="3">
        <v>18</v>
      </c>
      <c r="B68" s="3">
        <f>B21</f>
        <v>456</v>
      </c>
      <c r="C68" s="4">
        <f t="shared" si="2"/>
        <v>4.0257791118566255E-2</v>
      </c>
      <c r="D68" s="3">
        <f>D21</f>
        <v>16512</v>
      </c>
      <c r="E68" s="4">
        <f t="shared" si="2"/>
        <v>3.4583001717421354E-2</v>
      </c>
      <c r="F68">
        <f t="shared" si="4"/>
        <v>16056</v>
      </c>
      <c r="G68" s="4">
        <f t="shared" si="3"/>
        <v>3.4445104723330039E-2</v>
      </c>
    </row>
    <row r="69" spans="1:7" x14ac:dyDescent="0.25">
      <c r="A69" s="3">
        <v>19</v>
      </c>
      <c r="B69" s="3">
        <f t="shared" ref="B69:D70" si="10">B22</f>
        <v>428</v>
      </c>
      <c r="C69" s="4">
        <f t="shared" si="2"/>
        <v>3.7785821488478859E-2</v>
      </c>
      <c r="D69" s="3">
        <f t="shared" si="10"/>
        <v>14067</v>
      </c>
      <c r="E69" s="4">
        <f t="shared" si="2"/>
        <v>2.9462153897708707E-2</v>
      </c>
      <c r="F69">
        <f t="shared" si="4"/>
        <v>13639</v>
      </c>
      <c r="G69" s="4">
        <f t="shared" si="3"/>
        <v>2.9259889344886544E-2</v>
      </c>
    </row>
    <row r="70" spans="1:7" x14ac:dyDescent="0.25">
      <c r="A70" s="3">
        <v>20</v>
      </c>
      <c r="B70" s="3">
        <f t="shared" si="10"/>
        <v>370</v>
      </c>
      <c r="C70" s="4">
        <f t="shared" si="2"/>
        <v>3.2665312969012095E-2</v>
      </c>
      <c r="D70" s="3">
        <f t="shared" si="10"/>
        <v>12088</v>
      </c>
      <c r="E70" s="4">
        <f t="shared" si="2"/>
        <v>2.5317304067356428E-2</v>
      </c>
      <c r="F70">
        <f t="shared" si="4"/>
        <v>11718</v>
      </c>
      <c r="G70" s="4">
        <f t="shared" si="3"/>
        <v>2.5138747953910152E-2</v>
      </c>
    </row>
    <row r="71" spans="1:7" x14ac:dyDescent="0.25">
      <c r="A71" s="6" t="str">
        <f>A68&amp;" - "&amp;A70</f>
        <v>18 - 20</v>
      </c>
      <c r="B71" s="6">
        <f>SUM(B68:B70)</f>
        <v>1254</v>
      </c>
      <c r="C71" s="7">
        <f t="shared" si="2"/>
        <v>0.1107089255760572</v>
      </c>
      <c r="D71" s="6">
        <f>SUM(D68:D70)</f>
        <v>42667</v>
      </c>
      <c r="E71" s="7">
        <f t="shared" si="2"/>
        <v>8.9362459682486489E-2</v>
      </c>
      <c r="F71">
        <f t="shared" si="4"/>
        <v>41413</v>
      </c>
      <c r="G71" s="4">
        <f t="shared" si="3"/>
        <v>8.8843742022126734E-2</v>
      </c>
    </row>
    <row r="72" spans="1:7" x14ac:dyDescent="0.25">
      <c r="A72" s="3">
        <v>21</v>
      </c>
      <c r="B72" s="3">
        <f>B24</f>
        <v>310</v>
      </c>
      <c r="C72" s="4">
        <f t="shared" si="2"/>
        <v>2.7368235190253377E-2</v>
      </c>
      <c r="D72" s="3">
        <f>D24</f>
        <v>10267</v>
      </c>
      <c r="E72" s="4">
        <f t="shared" si="2"/>
        <v>2.1503372010220751E-2</v>
      </c>
      <c r="F72">
        <f t="shared" si="4"/>
        <v>9957</v>
      </c>
      <c r="G72" s="4">
        <f t="shared" si="3"/>
        <v>2.1360856236310236E-2</v>
      </c>
    </row>
    <row r="73" spans="1:7" x14ac:dyDescent="0.25">
      <c r="A73" s="3">
        <v>22</v>
      </c>
      <c r="B73" s="3">
        <f t="shared" ref="B73:D74" si="11">B25</f>
        <v>265</v>
      </c>
      <c r="C73" s="4">
        <f t="shared" si="2"/>
        <v>2.3395426856184339E-2</v>
      </c>
      <c r="D73" s="3">
        <f t="shared" si="11"/>
        <v>9272</v>
      </c>
      <c r="E73" s="4">
        <f t="shared" si="2"/>
        <v>1.9419427805470617E-2</v>
      </c>
      <c r="F73">
        <f t="shared" si="4"/>
        <v>9007</v>
      </c>
      <c r="G73" s="4">
        <f t="shared" si="3"/>
        <v>1.9322811300637371E-2</v>
      </c>
    </row>
    <row r="74" spans="1:7" x14ac:dyDescent="0.25">
      <c r="A74" s="3">
        <v>23</v>
      </c>
      <c r="B74" s="3">
        <f t="shared" si="11"/>
        <v>224</v>
      </c>
      <c r="C74" s="4">
        <f t="shared" si="2"/>
        <v>1.9775757040699213E-2</v>
      </c>
      <c r="D74" s="3">
        <f t="shared" si="11"/>
        <v>8158</v>
      </c>
      <c r="E74" s="4">
        <f t="shared" si="2"/>
        <v>1.7086248062664934E-2</v>
      </c>
      <c r="F74">
        <f t="shared" si="4"/>
        <v>7934</v>
      </c>
      <c r="G74" s="4">
        <f t="shared" si="3"/>
        <v>1.7020893178556335E-2</v>
      </c>
    </row>
    <row r="75" spans="1:7" x14ac:dyDescent="0.25">
      <c r="A75" s="6" t="str">
        <f>A72&amp;" - "&amp;A74</f>
        <v>21 - 23</v>
      </c>
      <c r="B75" s="6">
        <f>SUM(B72:B74)</f>
        <v>799</v>
      </c>
      <c r="C75" s="7">
        <f t="shared" si="2"/>
        <v>7.0539419087136929E-2</v>
      </c>
      <c r="D75" s="6">
        <f>SUM(D72:D74)</f>
        <v>27697</v>
      </c>
      <c r="E75" s="7">
        <f t="shared" si="2"/>
        <v>5.8009047878356305E-2</v>
      </c>
      <c r="F75">
        <f t="shared" si="4"/>
        <v>26898</v>
      </c>
      <c r="G75" s="7">
        <f t="shared" si="3"/>
        <v>5.7704560715503943E-2</v>
      </c>
    </row>
    <row r="76" spans="1:7" x14ac:dyDescent="0.25">
      <c r="B76">
        <f>SUM(B43:B74)</f>
        <v>11327</v>
      </c>
      <c r="D76">
        <f>SUM(D43:D74)</f>
        <v>477460</v>
      </c>
      <c r="F76">
        <f t="shared" si="4"/>
        <v>466133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showGridLines="0" topLeftCell="M1" zoomScaleNormal="100" workbookViewId="0">
      <selection activeCell="X35" sqref="X35"/>
    </sheetView>
  </sheetViews>
  <sheetFormatPr defaultRowHeight="15" x14ac:dyDescent="0.25"/>
  <cols>
    <col min="2" max="2" width="0" hidden="1" customWidth="1"/>
    <col min="3" max="3" width="13.7109375" bestFit="1" customWidth="1"/>
    <col min="5" max="5" width="18.140625" customWidth="1"/>
    <col min="6" max="6" width="16.28515625" bestFit="1" customWidth="1"/>
    <col min="7" max="9" width="4" customWidth="1"/>
    <col min="10" max="10" width="5.140625" bestFit="1" customWidth="1"/>
    <col min="11" max="11" width="12.7109375" bestFit="1" customWidth="1"/>
    <col min="12" max="12" width="6.5703125" bestFit="1" customWidth="1"/>
    <col min="14" max="14" width="9" customWidth="1"/>
    <col min="15" max="15" width="12.7109375" bestFit="1" customWidth="1"/>
    <col min="16" max="16" width="6.5703125" bestFit="1" customWidth="1"/>
    <col min="17" max="17" width="5.5703125" bestFit="1" customWidth="1"/>
    <col min="21" max="21" width="13.7109375" bestFit="1" customWidth="1"/>
    <col min="22" max="22" width="10.7109375" bestFit="1" customWidth="1"/>
    <col min="23" max="23" width="6.7109375" bestFit="1" customWidth="1"/>
  </cols>
  <sheetData>
    <row r="1" spans="1:23" x14ac:dyDescent="0.25">
      <c r="A1" s="17" t="s">
        <v>348</v>
      </c>
    </row>
    <row r="2" spans="1:23" ht="15.75" thickBot="1" x14ac:dyDescent="0.3">
      <c r="A2" s="17"/>
      <c r="N2" s="17" t="s">
        <v>412</v>
      </c>
      <c r="O2" s="17"/>
      <c r="P2" s="17"/>
      <c r="Q2" s="17"/>
      <c r="T2" s="17" t="s">
        <v>413</v>
      </c>
    </row>
    <row r="3" spans="1:23" ht="15.75" thickBot="1" x14ac:dyDescent="0.3">
      <c r="A3" s="175" t="s">
        <v>341</v>
      </c>
      <c r="B3" s="175"/>
      <c r="C3" t="s">
        <v>347</v>
      </c>
      <c r="N3" s="119" t="s">
        <v>381</v>
      </c>
      <c r="O3" s="120" t="s">
        <v>380</v>
      </c>
      <c r="P3" s="122" t="s">
        <v>382</v>
      </c>
      <c r="Q3" s="119" t="s">
        <v>383</v>
      </c>
      <c r="T3" s="150" t="s">
        <v>381</v>
      </c>
      <c r="U3" s="151" t="s">
        <v>411</v>
      </c>
      <c r="V3" s="149" t="s">
        <v>407</v>
      </c>
      <c r="W3" s="150" t="s">
        <v>410</v>
      </c>
    </row>
    <row r="4" spans="1:23" ht="15.75" thickBot="1" x14ac:dyDescent="0.3">
      <c r="A4" s="95" t="s">
        <v>342</v>
      </c>
      <c r="B4" t="s">
        <v>315</v>
      </c>
      <c r="C4" t="s">
        <v>336</v>
      </c>
      <c r="N4" s="117" t="s">
        <v>342</v>
      </c>
      <c r="O4" s="118">
        <v>29</v>
      </c>
      <c r="P4" s="123">
        <v>570.092775448</v>
      </c>
      <c r="Q4" s="126">
        <f>O4/P4</f>
        <v>5.086891335749822E-2</v>
      </c>
      <c r="T4" s="117" t="s">
        <v>342</v>
      </c>
      <c r="U4" s="118">
        <v>29</v>
      </c>
      <c r="V4" s="155">
        <v>1585873</v>
      </c>
      <c r="W4" s="156">
        <f>((U4/5)/V4)*100000</f>
        <v>0.36572915990120269</v>
      </c>
    </row>
    <row r="5" spans="1:23" ht="15.75" thickBot="1" x14ac:dyDescent="0.3">
      <c r="A5" s="95" t="s">
        <v>343</v>
      </c>
      <c r="B5" t="s">
        <v>327</v>
      </c>
      <c r="C5" t="s">
        <v>337</v>
      </c>
      <c r="N5" s="115" t="s">
        <v>343</v>
      </c>
      <c r="O5" s="113">
        <v>27</v>
      </c>
      <c r="P5" s="124">
        <v>888.77982752800006</v>
      </c>
      <c r="Q5" s="127">
        <f t="shared" ref="Q5:Q9" si="0">O5/P5</f>
        <v>3.0378727288507674E-2</v>
      </c>
      <c r="T5" s="115" t="s">
        <v>343</v>
      </c>
      <c r="U5" s="153">
        <v>27</v>
      </c>
      <c r="V5" s="154">
        <v>1385108</v>
      </c>
      <c r="W5" s="156">
        <f t="shared" ref="W5:W9" si="1">((U5/5)/V5)*100000</f>
        <v>0.38986129601446246</v>
      </c>
    </row>
    <row r="6" spans="1:23" ht="15.75" thickBot="1" x14ac:dyDescent="0.3">
      <c r="A6" s="95" t="s">
        <v>344</v>
      </c>
      <c r="B6" t="s">
        <v>328</v>
      </c>
      <c r="C6" t="s">
        <v>338</v>
      </c>
      <c r="N6" s="115" t="s">
        <v>344</v>
      </c>
      <c r="O6" s="113">
        <v>53</v>
      </c>
      <c r="P6" s="124">
        <v>1602.9179439899999</v>
      </c>
      <c r="Q6" s="127">
        <f t="shared" si="0"/>
        <v>3.3064699411918648E-2</v>
      </c>
      <c r="T6" s="115" t="s">
        <v>344</v>
      </c>
      <c r="U6" s="153">
        <v>53</v>
      </c>
      <c r="V6" s="154">
        <v>2504700</v>
      </c>
      <c r="W6" s="156">
        <f t="shared" si="1"/>
        <v>0.42320437577354575</v>
      </c>
    </row>
    <row r="7" spans="1:23" ht="15.75" thickBot="1" x14ac:dyDescent="0.3">
      <c r="A7" s="95" t="s">
        <v>345</v>
      </c>
      <c r="B7" t="s">
        <v>329</v>
      </c>
      <c r="C7" t="s">
        <v>339</v>
      </c>
      <c r="N7" s="115" t="s">
        <v>345</v>
      </c>
      <c r="O7" s="113">
        <v>54</v>
      </c>
      <c r="P7" s="124">
        <v>2385.2382888500001</v>
      </c>
      <c r="Q7" s="127">
        <f t="shared" si="0"/>
        <v>2.2639247513519974E-2</v>
      </c>
      <c r="T7" s="115" t="s">
        <v>345</v>
      </c>
      <c r="U7" s="153">
        <v>54</v>
      </c>
      <c r="V7" s="154">
        <v>2230722</v>
      </c>
      <c r="W7" s="156">
        <f t="shared" si="1"/>
        <v>0.48414818162012119</v>
      </c>
    </row>
    <row r="8" spans="1:23" ht="15.75" thickBot="1" x14ac:dyDescent="0.3">
      <c r="A8" s="95" t="s">
        <v>346</v>
      </c>
      <c r="B8" t="s">
        <v>330</v>
      </c>
      <c r="C8" t="s">
        <v>340</v>
      </c>
      <c r="N8" s="116" t="s">
        <v>346</v>
      </c>
      <c r="O8" s="114">
        <v>13</v>
      </c>
      <c r="P8" s="125">
        <v>1175.021514</v>
      </c>
      <c r="Q8" s="128">
        <f t="shared" si="0"/>
        <v>1.1063627214573707E-2</v>
      </c>
      <c r="T8" s="116" t="s">
        <v>346</v>
      </c>
      <c r="U8" s="114">
        <v>13</v>
      </c>
      <c r="V8" s="152">
        <v>468730</v>
      </c>
      <c r="W8" s="156">
        <f t="shared" si="1"/>
        <v>0.55469033345422736</v>
      </c>
    </row>
    <row r="9" spans="1:23" ht="15.75" thickBot="1" x14ac:dyDescent="0.3">
      <c r="N9" s="129" t="s">
        <v>384</v>
      </c>
      <c r="O9" s="130">
        <f>SUM(O4:O8)</f>
        <v>176</v>
      </c>
      <c r="P9" s="131">
        <f>SUM(P4:P8)</f>
        <v>6622.0503498159997</v>
      </c>
      <c r="Q9" s="132">
        <f t="shared" si="0"/>
        <v>2.6577871007110409E-2</v>
      </c>
      <c r="T9" s="129" t="s">
        <v>384</v>
      </c>
      <c r="U9" s="130">
        <f>SUM(U4:U8)</f>
        <v>176</v>
      </c>
      <c r="V9" s="159">
        <v>8175133</v>
      </c>
      <c r="W9" s="160">
        <f t="shared" si="1"/>
        <v>0.43057403469766187</v>
      </c>
    </row>
    <row r="10" spans="1:23" x14ac:dyDescent="0.25">
      <c r="T10" s="157" t="s">
        <v>408</v>
      </c>
      <c r="U10" s="158"/>
      <c r="V10" s="158"/>
    </row>
    <row r="11" spans="1:23" x14ac:dyDescent="0.25">
      <c r="T11" s="157" t="s">
        <v>409</v>
      </c>
      <c r="U11" s="158"/>
      <c r="V11" s="158"/>
    </row>
    <row r="12" spans="1:23" ht="15.75" thickBot="1" x14ac:dyDescent="0.3">
      <c r="N12" s="17" t="s">
        <v>386</v>
      </c>
    </row>
    <row r="13" spans="1:23" ht="15.75" thickBot="1" x14ac:dyDescent="0.3">
      <c r="A13" s="106" t="s">
        <v>368</v>
      </c>
      <c r="B13" s="106" t="s">
        <v>202</v>
      </c>
      <c r="C13" s="106" t="s">
        <v>203</v>
      </c>
      <c r="E13" s="109" t="s">
        <v>377</v>
      </c>
      <c r="F13" s="109" t="s">
        <v>374</v>
      </c>
      <c r="N13" s="119"/>
      <c r="O13" s="140" t="s">
        <v>218</v>
      </c>
      <c r="P13" s="141" t="s">
        <v>371</v>
      </c>
      <c r="Q13" s="141" t="s">
        <v>217</v>
      </c>
      <c r="R13" s="141" t="s">
        <v>372</v>
      </c>
      <c r="S13" s="142" t="s">
        <v>373</v>
      </c>
      <c r="T13" s="143" t="s">
        <v>384</v>
      </c>
    </row>
    <row r="14" spans="1:23" x14ac:dyDescent="0.25">
      <c r="A14" s="107" t="s">
        <v>218</v>
      </c>
      <c r="B14" s="107" t="s">
        <v>369</v>
      </c>
      <c r="C14" s="108">
        <v>12</v>
      </c>
      <c r="E14" s="109" t="s">
        <v>376</v>
      </c>
      <c r="F14" t="s">
        <v>218</v>
      </c>
      <c r="G14" t="s">
        <v>371</v>
      </c>
      <c r="H14" t="s">
        <v>217</v>
      </c>
      <c r="I14" t="s">
        <v>372</v>
      </c>
      <c r="J14" t="s">
        <v>373</v>
      </c>
      <c r="K14" t="s">
        <v>375</v>
      </c>
      <c r="N14" s="144" t="s">
        <v>369</v>
      </c>
      <c r="O14" s="118">
        <v>12</v>
      </c>
      <c r="P14" s="133">
        <v>47</v>
      </c>
      <c r="Q14" s="133">
        <v>22</v>
      </c>
      <c r="R14" s="133">
        <v>20</v>
      </c>
      <c r="S14" s="137">
        <v>1</v>
      </c>
      <c r="T14" s="117">
        <v>102</v>
      </c>
    </row>
    <row r="15" spans="1:23" x14ac:dyDescent="0.25">
      <c r="A15" s="107" t="s">
        <v>218</v>
      </c>
      <c r="B15" s="107" t="s">
        <v>231</v>
      </c>
      <c r="C15" s="108">
        <v>41</v>
      </c>
      <c r="E15" s="110" t="s">
        <v>369</v>
      </c>
      <c r="F15" s="111">
        <v>12</v>
      </c>
      <c r="G15" s="111">
        <v>47</v>
      </c>
      <c r="H15" s="111">
        <v>22</v>
      </c>
      <c r="I15" s="111">
        <v>20</v>
      </c>
      <c r="J15" s="111">
        <v>1</v>
      </c>
      <c r="K15" s="111">
        <v>102</v>
      </c>
      <c r="N15" s="145" t="s">
        <v>231</v>
      </c>
      <c r="O15" s="113">
        <v>41</v>
      </c>
      <c r="P15" s="112">
        <v>42</v>
      </c>
      <c r="Q15" s="112">
        <v>17</v>
      </c>
      <c r="R15" s="112">
        <v>54</v>
      </c>
      <c r="S15" s="138">
        <v>23</v>
      </c>
      <c r="T15" s="115">
        <v>177</v>
      </c>
    </row>
    <row r="16" spans="1:23" x14ac:dyDescent="0.25">
      <c r="A16" s="107" t="s">
        <v>218</v>
      </c>
      <c r="B16" s="107" t="s">
        <v>204</v>
      </c>
      <c r="C16" s="108">
        <v>27</v>
      </c>
      <c r="E16" s="110" t="s">
        <v>231</v>
      </c>
      <c r="F16" s="111">
        <v>41</v>
      </c>
      <c r="G16" s="111">
        <v>42</v>
      </c>
      <c r="H16" s="111">
        <v>17</v>
      </c>
      <c r="I16" s="111">
        <v>54</v>
      </c>
      <c r="J16" s="111">
        <v>23</v>
      </c>
      <c r="K16" s="111">
        <v>177</v>
      </c>
      <c r="N16" s="145" t="s">
        <v>204</v>
      </c>
      <c r="O16" s="113">
        <v>27</v>
      </c>
      <c r="P16" s="112">
        <v>53</v>
      </c>
      <c r="Q16" s="112">
        <v>29</v>
      </c>
      <c r="R16" s="112">
        <v>54</v>
      </c>
      <c r="S16" s="138">
        <v>13</v>
      </c>
      <c r="T16" s="115">
        <v>176</v>
      </c>
    </row>
    <row r="17" spans="1:20" x14ac:dyDescent="0.25">
      <c r="A17" s="107" t="s">
        <v>218</v>
      </c>
      <c r="B17" s="107" t="s">
        <v>370</v>
      </c>
      <c r="C17" s="108">
        <v>113</v>
      </c>
      <c r="E17" s="110" t="s">
        <v>204</v>
      </c>
      <c r="F17" s="111">
        <v>27</v>
      </c>
      <c r="G17" s="111">
        <v>53</v>
      </c>
      <c r="H17" s="111">
        <v>29</v>
      </c>
      <c r="I17" s="111">
        <v>54</v>
      </c>
      <c r="J17" s="111">
        <v>13</v>
      </c>
      <c r="K17" s="111">
        <v>176</v>
      </c>
      <c r="N17" s="145" t="s">
        <v>370</v>
      </c>
      <c r="O17" s="113">
        <v>113</v>
      </c>
      <c r="P17" s="112">
        <v>245</v>
      </c>
      <c r="Q17" s="112">
        <v>167</v>
      </c>
      <c r="R17" s="112">
        <v>178</v>
      </c>
      <c r="S17" s="138">
        <v>36</v>
      </c>
      <c r="T17" s="115">
        <v>739</v>
      </c>
    </row>
    <row r="18" spans="1:20" ht="15.75" thickBot="1" x14ac:dyDescent="0.3">
      <c r="A18" s="107" t="s">
        <v>218</v>
      </c>
      <c r="B18" s="107" t="s">
        <v>232</v>
      </c>
      <c r="C18" s="108">
        <v>24</v>
      </c>
      <c r="E18" s="110" t="s">
        <v>370</v>
      </c>
      <c r="F18" s="111">
        <v>113</v>
      </c>
      <c r="G18" s="111">
        <v>245</v>
      </c>
      <c r="H18" s="111">
        <v>167</v>
      </c>
      <c r="I18" s="111">
        <v>178</v>
      </c>
      <c r="J18" s="111">
        <v>36</v>
      </c>
      <c r="K18" s="111">
        <v>739</v>
      </c>
      <c r="N18" s="146" t="s">
        <v>232</v>
      </c>
      <c r="O18" s="135">
        <v>24</v>
      </c>
      <c r="P18" s="136">
        <v>34</v>
      </c>
      <c r="Q18" s="136">
        <v>15</v>
      </c>
      <c r="R18" s="136">
        <v>54</v>
      </c>
      <c r="S18" s="139">
        <v>19</v>
      </c>
      <c r="T18" s="134">
        <v>146</v>
      </c>
    </row>
    <row r="19" spans="1:20" ht="15.75" thickBot="1" x14ac:dyDescent="0.3">
      <c r="A19" s="107" t="s">
        <v>371</v>
      </c>
      <c r="B19" s="107" t="s">
        <v>369</v>
      </c>
      <c r="C19" s="108">
        <v>47</v>
      </c>
      <c r="E19" s="110" t="s">
        <v>232</v>
      </c>
      <c r="F19" s="111">
        <v>24</v>
      </c>
      <c r="G19" s="111">
        <v>34</v>
      </c>
      <c r="H19" s="111">
        <v>15</v>
      </c>
      <c r="I19" s="111">
        <v>54</v>
      </c>
      <c r="J19" s="111">
        <v>19</v>
      </c>
      <c r="K19" s="111">
        <v>146</v>
      </c>
      <c r="N19" s="143" t="s">
        <v>385</v>
      </c>
      <c r="O19" s="120">
        <v>217</v>
      </c>
      <c r="P19" s="121">
        <v>421</v>
      </c>
      <c r="Q19" s="121">
        <v>250</v>
      </c>
      <c r="R19" s="121">
        <v>360</v>
      </c>
      <c r="S19" s="122">
        <v>92</v>
      </c>
      <c r="T19" s="119">
        <v>1340</v>
      </c>
    </row>
    <row r="20" spans="1:20" x14ac:dyDescent="0.25">
      <c r="A20" s="107" t="s">
        <v>371</v>
      </c>
      <c r="B20" s="107" t="s">
        <v>231</v>
      </c>
      <c r="C20" s="108">
        <v>42</v>
      </c>
      <c r="E20" s="110" t="s">
        <v>375</v>
      </c>
      <c r="F20" s="111">
        <v>217</v>
      </c>
      <c r="G20" s="111">
        <v>421</v>
      </c>
      <c r="H20" s="111">
        <v>250</v>
      </c>
      <c r="I20" s="111">
        <v>360</v>
      </c>
      <c r="J20" s="111">
        <v>92</v>
      </c>
      <c r="K20" s="111">
        <v>1340</v>
      </c>
    </row>
    <row r="21" spans="1:20" x14ac:dyDescent="0.25">
      <c r="A21" s="107" t="s">
        <v>371</v>
      </c>
      <c r="B21" s="107" t="s">
        <v>204</v>
      </c>
      <c r="C21" s="108">
        <v>53</v>
      </c>
    </row>
    <row r="22" spans="1:20" x14ac:dyDescent="0.25">
      <c r="A22" s="107" t="s">
        <v>371</v>
      </c>
      <c r="B22" s="107" t="s">
        <v>370</v>
      </c>
      <c r="C22" s="108">
        <v>245</v>
      </c>
    </row>
    <row r="23" spans="1:20" x14ac:dyDescent="0.25">
      <c r="A23" s="107" t="s">
        <v>371</v>
      </c>
      <c r="B23" s="107" t="s">
        <v>232</v>
      </c>
      <c r="C23" s="108">
        <v>34</v>
      </c>
      <c r="E23" t="s">
        <v>378</v>
      </c>
    </row>
    <row r="24" spans="1:20" x14ac:dyDescent="0.25">
      <c r="A24" s="107" t="s">
        <v>217</v>
      </c>
      <c r="B24" s="107" t="s">
        <v>369</v>
      </c>
      <c r="C24" s="108">
        <v>22</v>
      </c>
      <c r="E24" t="s">
        <v>210</v>
      </c>
    </row>
    <row r="25" spans="1:20" x14ac:dyDescent="0.25">
      <c r="A25" s="107" t="s">
        <v>217</v>
      </c>
      <c r="B25" s="107" t="s">
        <v>231</v>
      </c>
      <c r="C25" s="108">
        <v>17</v>
      </c>
      <c r="E25" t="s">
        <v>211</v>
      </c>
    </row>
    <row r="26" spans="1:20" x14ac:dyDescent="0.25">
      <c r="A26" s="107" t="s">
        <v>217</v>
      </c>
      <c r="B26" s="107" t="s">
        <v>204</v>
      </c>
      <c r="C26" s="108">
        <v>29</v>
      </c>
      <c r="E26" t="s">
        <v>379</v>
      </c>
    </row>
    <row r="27" spans="1:20" x14ac:dyDescent="0.25">
      <c r="A27" s="107" t="s">
        <v>217</v>
      </c>
      <c r="B27" s="107" t="s">
        <v>370</v>
      </c>
      <c r="C27" s="108">
        <v>167</v>
      </c>
    </row>
    <row r="28" spans="1:20" x14ac:dyDescent="0.25">
      <c r="A28" s="107" t="s">
        <v>217</v>
      </c>
      <c r="B28" s="107" t="s">
        <v>232</v>
      </c>
      <c r="C28" s="108">
        <v>15</v>
      </c>
    </row>
    <row r="29" spans="1:20" x14ac:dyDescent="0.25">
      <c r="A29" s="107" t="s">
        <v>372</v>
      </c>
      <c r="B29" s="107" t="s">
        <v>369</v>
      </c>
      <c r="C29" s="108">
        <v>20</v>
      </c>
    </row>
    <row r="30" spans="1:20" x14ac:dyDescent="0.25">
      <c r="A30" s="107" t="s">
        <v>372</v>
      </c>
      <c r="B30" s="107" t="s">
        <v>231</v>
      </c>
      <c r="C30" s="108">
        <v>54</v>
      </c>
    </row>
    <row r="31" spans="1:20" x14ac:dyDescent="0.25">
      <c r="A31" s="107" t="s">
        <v>372</v>
      </c>
      <c r="B31" s="107" t="s">
        <v>204</v>
      </c>
      <c r="C31" s="108">
        <v>54</v>
      </c>
    </row>
    <row r="32" spans="1:20" x14ac:dyDescent="0.25">
      <c r="A32" s="107" t="s">
        <v>372</v>
      </c>
      <c r="B32" s="107" t="s">
        <v>370</v>
      </c>
      <c r="C32" s="108">
        <v>178</v>
      </c>
    </row>
    <row r="33" spans="1:3" x14ac:dyDescent="0.25">
      <c r="A33" s="107" t="s">
        <v>372</v>
      </c>
      <c r="B33" s="107" t="s">
        <v>232</v>
      </c>
      <c r="C33" s="108">
        <v>54</v>
      </c>
    </row>
    <row r="34" spans="1:3" x14ac:dyDescent="0.25">
      <c r="A34" s="107" t="s">
        <v>373</v>
      </c>
      <c r="B34" s="107" t="s">
        <v>369</v>
      </c>
      <c r="C34" s="108">
        <v>1</v>
      </c>
    </row>
    <row r="35" spans="1:3" x14ac:dyDescent="0.25">
      <c r="A35" s="107" t="s">
        <v>373</v>
      </c>
      <c r="B35" s="107" t="s">
        <v>231</v>
      </c>
      <c r="C35" s="108">
        <v>23</v>
      </c>
    </row>
    <row r="36" spans="1:3" x14ac:dyDescent="0.25">
      <c r="A36" s="107" t="s">
        <v>373</v>
      </c>
      <c r="B36" s="107" t="s">
        <v>204</v>
      </c>
      <c r="C36" s="108">
        <v>13</v>
      </c>
    </row>
    <row r="37" spans="1:3" x14ac:dyDescent="0.25">
      <c r="A37" s="107" t="s">
        <v>373</v>
      </c>
      <c r="B37" s="107" t="s">
        <v>370</v>
      </c>
      <c r="C37" s="108">
        <v>36</v>
      </c>
    </row>
    <row r="38" spans="1:3" x14ac:dyDescent="0.25">
      <c r="A38" s="107" t="s">
        <v>373</v>
      </c>
      <c r="B38" s="107" t="s">
        <v>232</v>
      </c>
      <c r="C38" s="108">
        <v>19</v>
      </c>
    </row>
  </sheetData>
  <mergeCells count="1">
    <mergeCell ref="A3:B3"/>
  </mergeCells>
  <pageMargins left="0.7" right="0.7" top="0.75" bottom="0.75" header="0.3" footer="0.3"/>
  <pageSetup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7" workbookViewId="0">
      <selection activeCell="D31" sqref="D31"/>
    </sheetView>
  </sheetViews>
  <sheetFormatPr defaultRowHeight="15" x14ac:dyDescent="0.25"/>
  <sheetData>
    <row r="1" spans="1:11" x14ac:dyDescent="0.25">
      <c r="A1" t="s">
        <v>202</v>
      </c>
      <c r="B1" t="s">
        <v>387</v>
      </c>
      <c r="C1" t="s">
        <v>203</v>
      </c>
      <c r="D1" t="s">
        <v>388</v>
      </c>
      <c r="F1" t="s">
        <v>202</v>
      </c>
      <c r="G1" t="s">
        <v>387</v>
      </c>
      <c r="H1" t="s">
        <v>203</v>
      </c>
      <c r="I1" t="s">
        <v>388</v>
      </c>
      <c r="K1" t="s">
        <v>389</v>
      </c>
    </row>
    <row r="2" spans="1:11" x14ac:dyDescent="0.25">
      <c r="A2" t="s">
        <v>231</v>
      </c>
      <c r="B2" t="s">
        <v>390</v>
      </c>
      <c r="C2">
        <v>4</v>
      </c>
      <c r="D2" s="16">
        <f>C2/C$13</f>
        <v>4.3478260869565216E-2</v>
      </c>
      <c r="F2" s="147" t="s">
        <v>204</v>
      </c>
      <c r="G2" s="147" t="s">
        <v>390</v>
      </c>
      <c r="H2" s="148">
        <v>5</v>
      </c>
      <c r="I2" s="16">
        <f>H2/H$13</f>
        <v>4.9504950495049507E-2</v>
      </c>
      <c r="K2" s="5">
        <f>I2-D2</f>
        <v>6.0266896254842911E-3</v>
      </c>
    </row>
    <row r="3" spans="1:11" x14ac:dyDescent="0.25">
      <c r="A3" t="s">
        <v>231</v>
      </c>
      <c r="B3" t="s">
        <v>391</v>
      </c>
      <c r="C3">
        <v>19</v>
      </c>
      <c r="D3" s="16">
        <f t="shared" ref="D3:D12" si="0">C3/C$13</f>
        <v>0.20652173913043478</v>
      </c>
      <c r="F3" s="147" t="s">
        <v>204</v>
      </c>
      <c r="G3" s="147" t="s">
        <v>391</v>
      </c>
      <c r="H3" s="148">
        <v>16</v>
      </c>
      <c r="I3" s="16">
        <f t="shared" ref="I3:I12" si="1">H3/H$13</f>
        <v>0.15841584158415842</v>
      </c>
      <c r="K3" s="5">
        <f t="shared" ref="K3:K12" si="2">I3-D3</f>
        <v>-4.8105897546276366E-2</v>
      </c>
    </row>
    <row r="4" spans="1:11" x14ac:dyDescent="0.25">
      <c r="A4" t="s">
        <v>231</v>
      </c>
      <c r="B4" t="s">
        <v>392</v>
      </c>
      <c r="C4">
        <v>9</v>
      </c>
      <c r="D4" s="16">
        <f t="shared" si="0"/>
        <v>9.7826086956521743E-2</v>
      </c>
      <c r="F4" s="147" t="s">
        <v>204</v>
      </c>
      <c r="G4" s="147" t="s">
        <v>392</v>
      </c>
      <c r="H4" s="148">
        <v>23</v>
      </c>
      <c r="I4" s="16">
        <f t="shared" si="1"/>
        <v>0.22772277227722773</v>
      </c>
      <c r="K4" s="5">
        <f t="shared" si="2"/>
        <v>0.12989668532070597</v>
      </c>
    </row>
    <row r="5" spans="1:11" x14ac:dyDescent="0.25">
      <c r="A5" t="s">
        <v>231</v>
      </c>
      <c r="B5" t="s">
        <v>393</v>
      </c>
      <c r="C5">
        <v>9</v>
      </c>
      <c r="D5" s="16">
        <f t="shared" si="0"/>
        <v>9.7826086956521743E-2</v>
      </c>
      <c r="F5" s="147" t="s">
        <v>204</v>
      </c>
      <c r="G5" s="147" t="s">
        <v>393</v>
      </c>
      <c r="H5" s="148">
        <v>12</v>
      </c>
      <c r="I5" s="16">
        <f t="shared" si="1"/>
        <v>0.11881188118811881</v>
      </c>
      <c r="K5" s="5">
        <f t="shared" si="2"/>
        <v>2.0985794231597063E-2</v>
      </c>
    </row>
    <row r="6" spans="1:11" x14ac:dyDescent="0.25">
      <c r="A6" t="s">
        <v>231</v>
      </c>
      <c r="B6" t="s">
        <v>394</v>
      </c>
      <c r="C6">
        <v>2</v>
      </c>
      <c r="D6" s="16">
        <f t="shared" si="0"/>
        <v>2.1739130434782608E-2</v>
      </c>
      <c r="F6" s="147" t="s">
        <v>204</v>
      </c>
      <c r="G6" s="147" t="s">
        <v>394</v>
      </c>
      <c r="H6" s="148">
        <v>12</v>
      </c>
      <c r="I6" s="16">
        <f t="shared" si="1"/>
        <v>0.11881188118811881</v>
      </c>
      <c r="K6" s="5">
        <f t="shared" si="2"/>
        <v>9.7072750753336198E-2</v>
      </c>
    </row>
    <row r="7" spans="1:11" x14ac:dyDescent="0.25">
      <c r="A7" t="s">
        <v>231</v>
      </c>
      <c r="B7" t="s">
        <v>395</v>
      </c>
      <c r="C7">
        <v>8</v>
      </c>
      <c r="D7" s="16">
        <f t="shared" si="0"/>
        <v>8.6956521739130432E-2</v>
      </c>
      <c r="F7" s="147" t="s">
        <v>204</v>
      </c>
      <c r="G7" s="147" t="s">
        <v>395</v>
      </c>
      <c r="H7" s="148">
        <v>14</v>
      </c>
      <c r="I7" s="16">
        <f t="shared" si="1"/>
        <v>0.13861386138613863</v>
      </c>
      <c r="K7" s="5">
        <f t="shared" si="2"/>
        <v>5.1657339647008194E-2</v>
      </c>
    </row>
    <row r="8" spans="1:11" x14ac:dyDescent="0.25">
      <c r="A8" t="s">
        <v>231</v>
      </c>
      <c r="B8" t="s">
        <v>396</v>
      </c>
      <c r="C8">
        <v>6</v>
      </c>
      <c r="D8" s="16">
        <f t="shared" si="0"/>
        <v>6.5217391304347824E-2</v>
      </c>
      <c r="F8" s="147" t="s">
        <v>204</v>
      </c>
      <c r="G8" s="147" t="s">
        <v>396</v>
      </c>
      <c r="H8" s="148">
        <v>10</v>
      </c>
      <c r="I8" s="16">
        <f t="shared" si="1"/>
        <v>9.9009900990099015E-2</v>
      </c>
      <c r="K8" s="5">
        <f t="shared" si="2"/>
        <v>3.379250968575119E-2</v>
      </c>
    </row>
    <row r="9" spans="1:11" x14ac:dyDescent="0.25">
      <c r="A9" t="s">
        <v>231</v>
      </c>
      <c r="B9" t="s">
        <v>397</v>
      </c>
      <c r="C9">
        <v>6</v>
      </c>
      <c r="D9" s="16">
        <f t="shared" si="0"/>
        <v>6.5217391304347824E-2</v>
      </c>
      <c r="F9" s="147" t="s">
        <v>204</v>
      </c>
      <c r="G9" s="147" t="s">
        <v>397</v>
      </c>
      <c r="H9" s="148">
        <v>4</v>
      </c>
      <c r="I9" s="16">
        <f t="shared" si="1"/>
        <v>3.9603960396039604E-2</v>
      </c>
      <c r="K9" s="5">
        <f t="shared" si="2"/>
        <v>-2.561343090830822E-2</v>
      </c>
    </row>
    <row r="10" spans="1:11" x14ac:dyDescent="0.25">
      <c r="A10" t="s">
        <v>231</v>
      </c>
      <c r="B10" t="s">
        <v>398</v>
      </c>
      <c r="C10">
        <v>3</v>
      </c>
      <c r="D10" s="16">
        <f t="shared" si="0"/>
        <v>3.2608695652173912E-2</v>
      </c>
      <c r="F10" s="147" t="s">
        <v>204</v>
      </c>
      <c r="G10" s="147" t="s">
        <v>398</v>
      </c>
      <c r="H10" s="148">
        <v>2</v>
      </c>
      <c r="I10" s="16">
        <f t="shared" si="1"/>
        <v>1.9801980198019802E-2</v>
      </c>
      <c r="K10" s="5">
        <f t="shared" si="2"/>
        <v>-1.280671545415411E-2</v>
      </c>
    </row>
    <row r="11" spans="1:11" x14ac:dyDescent="0.25">
      <c r="A11" t="s">
        <v>231</v>
      </c>
      <c r="B11" t="s">
        <v>399</v>
      </c>
      <c r="C11">
        <v>10</v>
      </c>
      <c r="D11" s="16">
        <f t="shared" si="0"/>
        <v>0.10869565217391304</v>
      </c>
      <c r="F11" s="147" t="s">
        <v>204</v>
      </c>
      <c r="G11" s="147" t="s">
        <v>399</v>
      </c>
      <c r="H11" s="148">
        <v>2</v>
      </c>
      <c r="I11" s="16">
        <f t="shared" si="1"/>
        <v>1.9801980198019802E-2</v>
      </c>
      <c r="K11" s="5">
        <f t="shared" si="2"/>
        <v>-8.8893671975893235E-2</v>
      </c>
    </row>
    <row r="12" spans="1:11" x14ac:dyDescent="0.25">
      <c r="A12" t="s">
        <v>231</v>
      </c>
      <c r="B12" t="s">
        <v>400</v>
      </c>
      <c r="C12">
        <v>16</v>
      </c>
      <c r="D12" s="16">
        <f t="shared" si="0"/>
        <v>0.17391304347826086</v>
      </c>
      <c r="F12" s="147" t="s">
        <v>204</v>
      </c>
      <c r="G12" s="147" t="s">
        <v>400</v>
      </c>
      <c r="H12" s="148">
        <v>1</v>
      </c>
      <c r="I12" s="16">
        <f t="shared" si="1"/>
        <v>9.9009900990099011E-3</v>
      </c>
      <c r="K12" s="5">
        <f t="shared" si="2"/>
        <v>-0.16401205337925095</v>
      </c>
    </row>
    <row r="13" spans="1:11" x14ac:dyDescent="0.25">
      <c r="C13">
        <f>SUM(C2:C12)</f>
        <v>92</v>
      </c>
      <c r="H13">
        <f>SUM(H2:H12)</f>
        <v>101</v>
      </c>
    </row>
    <row r="18" spans="1:3" x14ac:dyDescent="0.25">
      <c r="A18" t="s">
        <v>387</v>
      </c>
      <c r="B18" t="s">
        <v>403</v>
      </c>
      <c r="C18" t="s">
        <v>404</v>
      </c>
    </row>
    <row r="19" spans="1:3" x14ac:dyDescent="0.25">
      <c r="A19" t="s">
        <v>435</v>
      </c>
      <c r="B19" s="16">
        <v>4.3478260869565216E-2</v>
      </c>
      <c r="C19" s="16">
        <v>4.9504950495049507E-2</v>
      </c>
    </row>
    <row r="20" spans="1:3" x14ac:dyDescent="0.25">
      <c r="A20" t="s">
        <v>436</v>
      </c>
      <c r="B20" s="16">
        <v>0.20652173913043478</v>
      </c>
      <c r="C20" s="16">
        <v>0.15841584158415842</v>
      </c>
    </row>
    <row r="21" spans="1:3" x14ac:dyDescent="0.25">
      <c r="A21" t="s">
        <v>437</v>
      </c>
      <c r="B21" s="16">
        <v>9.7826086956521743E-2</v>
      </c>
      <c r="C21" s="16">
        <v>0.22772277227722773</v>
      </c>
    </row>
    <row r="22" spans="1:3" x14ac:dyDescent="0.25">
      <c r="A22" t="s">
        <v>438</v>
      </c>
      <c r="B22" s="16">
        <v>9.7826086956521743E-2</v>
      </c>
      <c r="C22" s="16">
        <v>0.11881188118811881</v>
      </c>
    </row>
    <row r="23" spans="1:3" x14ac:dyDescent="0.25">
      <c r="A23" t="s">
        <v>439</v>
      </c>
      <c r="B23" s="16">
        <v>2.1739130434782608E-2</v>
      </c>
      <c r="C23" s="16">
        <v>0.11881188118811881</v>
      </c>
    </row>
    <row r="24" spans="1:3" x14ac:dyDescent="0.25">
      <c r="A24" t="s">
        <v>440</v>
      </c>
      <c r="B24" s="16">
        <v>8.6956521739130432E-2</v>
      </c>
      <c r="C24" s="16">
        <v>0.13861386138613863</v>
      </c>
    </row>
    <row r="25" spans="1:3" x14ac:dyDescent="0.25">
      <c r="A25" t="s">
        <v>441</v>
      </c>
      <c r="B25" s="16">
        <v>6.5217391304347824E-2</v>
      </c>
      <c r="C25" s="16">
        <v>9.9009900990099015E-2</v>
      </c>
    </row>
    <row r="26" spans="1:3" x14ac:dyDescent="0.25">
      <c r="A26" t="s">
        <v>442</v>
      </c>
      <c r="B26" s="16">
        <v>6.5217391304347824E-2</v>
      </c>
      <c r="C26" s="16">
        <v>3.9603960396039604E-2</v>
      </c>
    </row>
    <row r="27" spans="1:3" x14ac:dyDescent="0.25">
      <c r="A27" t="s">
        <v>443</v>
      </c>
      <c r="B27" s="16">
        <v>3.2608695652173912E-2</v>
      </c>
      <c r="C27" s="16">
        <v>1.9801980198019802E-2</v>
      </c>
    </row>
    <row r="28" spans="1:3" x14ac:dyDescent="0.25">
      <c r="A28" t="s">
        <v>444</v>
      </c>
      <c r="B28" s="16">
        <v>0.10869565217391304</v>
      </c>
      <c r="C28" s="16">
        <v>1.9801980198019802E-2</v>
      </c>
    </row>
    <row r="29" spans="1:3" x14ac:dyDescent="0.25">
      <c r="A29" t="s">
        <v>434</v>
      </c>
      <c r="B29" s="16">
        <v>0.17391304347826086</v>
      </c>
      <c r="C29" s="16">
        <v>9.9009900990099011E-3</v>
      </c>
    </row>
    <row r="35" spans="1:1" x14ac:dyDescent="0.25">
      <c r="A35" t="s">
        <v>405</v>
      </c>
    </row>
    <row r="36" spans="1:1" x14ac:dyDescent="0.25">
      <c r="A36" t="s">
        <v>210</v>
      </c>
    </row>
    <row r="37" spans="1:1" x14ac:dyDescent="0.25">
      <c r="A37" t="s">
        <v>401</v>
      </c>
    </row>
    <row r="38" spans="1:1" x14ac:dyDescent="0.25">
      <c r="A38" t="s">
        <v>406</v>
      </c>
    </row>
    <row r="39" spans="1:1" x14ac:dyDescent="0.25">
      <c r="A39" t="s">
        <v>402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J7" zoomScale="70" zoomScaleNormal="70" workbookViewId="0">
      <selection activeCell="W37" sqref="W37"/>
    </sheetView>
  </sheetViews>
  <sheetFormatPr defaultRowHeight="15" x14ac:dyDescent="0.25"/>
  <cols>
    <col min="10" max="10" width="11.5703125" bestFit="1" customWidth="1"/>
  </cols>
  <sheetData>
    <row r="1" spans="1:13" x14ac:dyDescent="0.25">
      <c r="A1" s="96" t="s">
        <v>354</v>
      </c>
      <c r="B1" s="96" t="s">
        <v>138</v>
      </c>
      <c r="E1" s="96" t="s">
        <v>355</v>
      </c>
      <c r="H1" s="96" t="s">
        <v>1</v>
      </c>
      <c r="I1" s="31" t="s">
        <v>200</v>
      </c>
      <c r="J1" s="31"/>
      <c r="K1" s="31" t="s">
        <v>1</v>
      </c>
      <c r="L1" s="31" t="s">
        <v>138</v>
      </c>
    </row>
    <row r="2" spans="1:13" x14ac:dyDescent="0.25">
      <c r="A2" s="97">
        <v>30416</v>
      </c>
      <c r="B2" s="98" t="s">
        <v>141</v>
      </c>
      <c r="C2" s="35">
        <f t="shared" ref="C2:C33" si="0">A2/A$55</f>
        <v>3.8822955782981512E-2</v>
      </c>
      <c r="D2" s="35"/>
      <c r="E2" s="99">
        <f t="shared" ref="E2:E33" si="1">H2+K2</f>
        <v>1033</v>
      </c>
      <c r="F2" s="35">
        <f t="shared" ref="F2:F33" si="2">E2/E$55</f>
        <v>4.3513058129738838E-2</v>
      </c>
      <c r="G2" s="35"/>
      <c r="H2" s="97">
        <v>938</v>
      </c>
      <c r="I2" s="33" t="s">
        <v>189</v>
      </c>
      <c r="J2" s="35">
        <f t="shared" ref="J2:J47" si="3">H2/H$55</f>
        <v>4.5556095191840701E-2</v>
      </c>
      <c r="K2" s="32">
        <v>95</v>
      </c>
      <c r="L2" s="33" t="s">
        <v>141</v>
      </c>
      <c r="M2" s="35">
        <f t="shared" ref="M2:M47" si="4">K2/K$55</f>
        <v>3.0158730158730159E-2</v>
      </c>
    </row>
    <row r="3" spans="1:13" ht="60" x14ac:dyDescent="0.25">
      <c r="A3" s="97">
        <v>18713</v>
      </c>
      <c r="B3" s="98" t="s">
        <v>148</v>
      </c>
      <c r="C3" s="35">
        <f t="shared" si="0"/>
        <v>2.3885256824267922E-2</v>
      </c>
      <c r="D3" s="35"/>
      <c r="E3" s="99">
        <f t="shared" si="1"/>
        <v>308</v>
      </c>
      <c r="F3" s="35">
        <f t="shared" si="2"/>
        <v>1.2973883740522326E-2</v>
      </c>
      <c r="G3" s="35"/>
      <c r="H3" s="97">
        <v>293</v>
      </c>
      <c r="I3" s="100" t="s">
        <v>356</v>
      </c>
      <c r="J3" s="35">
        <f t="shared" si="3"/>
        <v>1.423020883924235E-2</v>
      </c>
      <c r="K3" s="32">
        <v>15</v>
      </c>
      <c r="L3" s="33" t="s">
        <v>148</v>
      </c>
      <c r="M3" s="35">
        <f t="shared" si="4"/>
        <v>4.7619047619047623E-3</v>
      </c>
    </row>
    <row r="4" spans="1:13" ht="60" x14ac:dyDescent="0.25">
      <c r="A4" s="97">
        <v>13008</v>
      </c>
      <c r="B4" s="98" t="s">
        <v>142</v>
      </c>
      <c r="C4" s="35">
        <f t="shared" si="0"/>
        <v>1.6603399816709087E-2</v>
      </c>
      <c r="D4" s="35"/>
      <c r="E4" s="99">
        <f t="shared" si="1"/>
        <v>585</v>
      </c>
      <c r="F4" s="35">
        <f t="shared" si="2"/>
        <v>2.4641954507160911E-2</v>
      </c>
      <c r="G4" s="35"/>
      <c r="H4" s="97">
        <v>549</v>
      </c>
      <c r="I4" s="33" t="s">
        <v>191</v>
      </c>
      <c r="J4" s="35">
        <f t="shared" si="3"/>
        <v>2.6663428848955804E-2</v>
      </c>
      <c r="K4" s="32">
        <v>36</v>
      </c>
      <c r="L4" s="33" t="s">
        <v>142</v>
      </c>
      <c r="M4" s="35">
        <f t="shared" si="4"/>
        <v>1.1428571428571429E-2</v>
      </c>
    </row>
    <row r="5" spans="1:13" ht="45" x14ac:dyDescent="0.25">
      <c r="A5" s="97">
        <v>8595</v>
      </c>
      <c r="B5" s="98" t="s">
        <v>143</v>
      </c>
      <c r="C5" s="35">
        <f t="shared" si="0"/>
        <v>1.0970650478522031E-2</v>
      </c>
      <c r="D5" s="35"/>
      <c r="E5" s="99">
        <f t="shared" si="1"/>
        <v>425</v>
      </c>
      <c r="F5" s="35">
        <f t="shared" si="2"/>
        <v>1.7902274641954506E-2</v>
      </c>
      <c r="G5" s="35"/>
      <c r="H5" s="97">
        <v>331</v>
      </c>
      <c r="I5" s="33" t="s">
        <v>194</v>
      </c>
      <c r="J5" s="35">
        <f t="shared" si="3"/>
        <v>1.6075764934434193E-2</v>
      </c>
      <c r="K5" s="32">
        <v>94</v>
      </c>
      <c r="L5" s="33" t="s">
        <v>143</v>
      </c>
      <c r="M5" s="35">
        <f t="shared" si="4"/>
        <v>2.9841269841269842E-2</v>
      </c>
    </row>
    <row r="6" spans="1:13" ht="60" x14ac:dyDescent="0.25">
      <c r="A6" s="97">
        <v>8570</v>
      </c>
      <c r="B6" s="98" t="s">
        <v>150</v>
      </c>
      <c r="C6" s="35">
        <f t="shared" si="0"/>
        <v>1.0938740500399512E-2</v>
      </c>
      <c r="D6" s="35"/>
      <c r="E6" s="99">
        <f t="shared" si="1"/>
        <v>279</v>
      </c>
      <c r="F6" s="35">
        <f t="shared" si="2"/>
        <v>1.1752316764953665E-2</v>
      </c>
      <c r="G6" s="35"/>
      <c r="H6" s="97">
        <v>242</v>
      </c>
      <c r="I6" s="100" t="s">
        <v>360</v>
      </c>
      <c r="J6" s="35">
        <f t="shared" si="3"/>
        <v>1.1753278290432248E-2</v>
      </c>
      <c r="K6" s="32">
        <v>37</v>
      </c>
      <c r="L6" s="33" t="s">
        <v>150</v>
      </c>
      <c r="M6" s="35">
        <f t="shared" si="4"/>
        <v>1.1746031746031746E-2</v>
      </c>
    </row>
    <row r="7" spans="1:13" ht="90" x14ac:dyDescent="0.25">
      <c r="A7" s="97">
        <v>8070</v>
      </c>
      <c r="B7" s="98" t="s">
        <v>151</v>
      </c>
      <c r="C7" s="35">
        <f t="shared" si="0"/>
        <v>1.0300540937949134E-2</v>
      </c>
      <c r="D7" s="35"/>
      <c r="E7" s="99">
        <f t="shared" si="1"/>
        <v>209</v>
      </c>
      <c r="F7" s="35">
        <f t="shared" si="2"/>
        <v>8.803706823925863E-3</v>
      </c>
      <c r="G7" s="35"/>
      <c r="H7" s="97">
        <v>181</v>
      </c>
      <c r="I7" s="100" t="s">
        <v>359</v>
      </c>
      <c r="J7" s="35">
        <f t="shared" si="3"/>
        <v>8.7906750849927155E-3</v>
      </c>
      <c r="K7" s="32">
        <v>28</v>
      </c>
      <c r="L7" s="33" t="s">
        <v>151</v>
      </c>
      <c r="M7" s="35">
        <f t="shared" si="4"/>
        <v>8.8888888888888889E-3</v>
      </c>
    </row>
    <row r="8" spans="1:13" ht="60" x14ac:dyDescent="0.25">
      <c r="A8" s="97">
        <v>6335</v>
      </c>
      <c r="B8" s="98" t="s">
        <v>154</v>
      </c>
      <c r="C8" s="35">
        <f t="shared" si="0"/>
        <v>8.0859884562463138E-3</v>
      </c>
      <c r="D8" s="35"/>
      <c r="E8" s="99">
        <f t="shared" si="1"/>
        <v>121</v>
      </c>
      <c r="F8" s="35">
        <f t="shared" si="2"/>
        <v>5.096882898062342E-3</v>
      </c>
      <c r="G8" s="35"/>
      <c r="H8" s="97">
        <v>49</v>
      </c>
      <c r="I8" s="100" t="s">
        <v>358</v>
      </c>
      <c r="J8" s="35">
        <f t="shared" si="3"/>
        <v>2.3797960174842155E-3</v>
      </c>
      <c r="K8" s="32">
        <v>72</v>
      </c>
      <c r="L8" s="33" t="s">
        <v>154</v>
      </c>
      <c r="M8" s="35">
        <f t="shared" si="4"/>
        <v>2.2857142857142857E-2</v>
      </c>
    </row>
    <row r="9" spans="1:13" x14ac:dyDescent="0.25">
      <c r="A9" s="97">
        <v>5590</v>
      </c>
      <c r="B9" s="98" t="s">
        <v>144</v>
      </c>
      <c r="C9" s="35">
        <f t="shared" si="0"/>
        <v>7.1350711081952485E-3</v>
      </c>
      <c r="D9" s="35"/>
      <c r="E9" s="99">
        <f t="shared" si="1"/>
        <v>398</v>
      </c>
      <c r="F9" s="35">
        <f t="shared" si="2"/>
        <v>1.6764953664700925E-2</v>
      </c>
      <c r="G9" s="35"/>
      <c r="H9" s="97">
        <v>390</v>
      </c>
      <c r="I9" s="33" t="s">
        <v>195</v>
      </c>
      <c r="J9" s="35">
        <f t="shared" si="3"/>
        <v>1.8941233608547839E-2</v>
      </c>
      <c r="K9" s="32">
        <v>8</v>
      </c>
      <c r="L9" s="33" t="s">
        <v>144</v>
      </c>
      <c r="M9" s="35">
        <f t="shared" si="4"/>
        <v>2.5396825396825397E-3</v>
      </c>
    </row>
    <row r="10" spans="1:13" x14ac:dyDescent="0.25">
      <c r="A10" s="97">
        <v>4619</v>
      </c>
      <c r="B10" s="98" t="s">
        <v>149</v>
      </c>
      <c r="C10" s="35">
        <f t="shared" si="0"/>
        <v>5.8956875579166106E-3</v>
      </c>
      <c r="D10" s="35"/>
      <c r="E10" s="99">
        <f t="shared" si="1"/>
        <v>307</v>
      </c>
      <c r="F10" s="35">
        <f t="shared" si="2"/>
        <v>1.2931760741364786E-2</v>
      </c>
      <c r="G10" s="35"/>
      <c r="H10" s="97">
        <v>158</v>
      </c>
      <c r="I10" s="33" t="s">
        <v>190</v>
      </c>
      <c r="J10" s="35">
        <f t="shared" si="3"/>
        <v>7.6736279747450222E-3</v>
      </c>
      <c r="K10" s="32">
        <v>149</v>
      </c>
      <c r="L10" s="33" t="s">
        <v>149</v>
      </c>
      <c r="M10" s="35">
        <f t="shared" si="4"/>
        <v>4.7301587301587303E-2</v>
      </c>
    </row>
    <row r="11" spans="1:13" ht="75" x14ac:dyDescent="0.25">
      <c r="A11" s="97">
        <v>4530</v>
      </c>
      <c r="B11" s="98" t="s">
        <v>147</v>
      </c>
      <c r="C11" s="35">
        <f t="shared" si="0"/>
        <v>5.7820880358004428E-3</v>
      </c>
      <c r="D11" s="35"/>
      <c r="E11" s="99">
        <f t="shared" si="1"/>
        <v>337</v>
      </c>
      <c r="F11" s="35">
        <f t="shared" si="2"/>
        <v>1.4195450716090985E-2</v>
      </c>
      <c r="G11" s="35"/>
      <c r="H11" s="97">
        <v>325</v>
      </c>
      <c r="I11" s="100" t="s">
        <v>357</v>
      </c>
      <c r="J11" s="35">
        <f t="shared" si="3"/>
        <v>1.5784361340456531E-2</v>
      </c>
      <c r="K11" s="32">
        <v>12</v>
      </c>
      <c r="L11" s="33" t="s">
        <v>147</v>
      </c>
      <c r="M11" s="35">
        <f t="shared" si="4"/>
        <v>3.8095238095238095E-3</v>
      </c>
    </row>
    <row r="12" spans="1:13" ht="45" x14ac:dyDescent="0.25">
      <c r="A12" s="97">
        <v>4200</v>
      </c>
      <c r="B12" s="98" t="s">
        <v>146</v>
      </c>
      <c r="C12" s="35">
        <f t="shared" si="0"/>
        <v>5.3608763245831916E-3</v>
      </c>
      <c r="D12" s="35"/>
      <c r="E12" s="99">
        <f t="shared" si="1"/>
        <v>355</v>
      </c>
      <c r="F12" s="35">
        <f t="shared" si="2"/>
        <v>1.4953664700926706E-2</v>
      </c>
      <c r="G12" s="35"/>
      <c r="H12" s="97">
        <v>234</v>
      </c>
      <c r="I12" s="33" t="s">
        <v>193</v>
      </c>
      <c r="J12" s="35">
        <f t="shared" si="3"/>
        <v>1.1364740165128704E-2</v>
      </c>
      <c r="K12" s="32">
        <v>121</v>
      </c>
      <c r="L12" s="33" t="s">
        <v>146</v>
      </c>
      <c r="M12" s="35">
        <f t="shared" si="4"/>
        <v>3.8412698412698412E-2</v>
      </c>
    </row>
    <row r="13" spans="1:13" ht="30" x14ac:dyDescent="0.25">
      <c r="A13" s="97">
        <v>3683</v>
      </c>
      <c r="B13" s="98" t="s">
        <v>145</v>
      </c>
      <c r="C13" s="35">
        <f t="shared" si="0"/>
        <v>4.7009779770094988E-3</v>
      </c>
      <c r="D13" s="35"/>
      <c r="E13" s="99">
        <f t="shared" si="1"/>
        <v>384</v>
      </c>
      <c r="F13" s="35">
        <f t="shared" si="2"/>
        <v>1.6175231676495365E-2</v>
      </c>
      <c r="G13" s="35"/>
      <c r="H13" s="97">
        <v>362</v>
      </c>
      <c r="I13" s="33" t="s">
        <v>192</v>
      </c>
      <c r="J13" s="35">
        <f t="shared" si="3"/>
        <v>1.7581350169985431E-2</v>
      </c>
      <c r="K13" s="32">
        <v>22</v>
      </c>
      <c r="L13" s="33" t="s">
        <v>145</v>
      </c>
      <c r="M13" s="35">
        <f t="shared" si="4"/>
        <v>6.9841269841269841E-3</v>
      </c>
    </row>
    <row r="14" spans="1:13" ht="75" x14ac:dyDescent="0.25">
      <c r="A14" s="97">
        <v>2688</v>
      </c>
      <c r="B14" s="98" t="s">
        <v>158</v>
      </c>
      <c r="C14" s="35">
        <f t="shared" si="0"/>
        <v>3.4309608477332428E-3</v>
      </c>
      <c r="D14" s="35"/>
      <c r="E14" s="99">
        <f t="shared" si="1"/>
        <v>40</v>
      </c>
      <c r="F14" s="35">
        <f t="shared" si="2"/>
        <v>1.6849199663016006E-3</v>
      </c>
      <c r="G14" s="35"/>
      <c r="H14" s="97">
        <v>33</v>
      </c>
      <c r="I14" s="100" t="s">
        <v>361</v>
      </c>
      <c r="J14" s="35">
        <f t="shared" si="3"/>
        <v>1.6027197668771248E-3</v>
      </c>
      <c r="K14" s="32">
        <v>7</v>
      </c>
      <c r="L14" s="33" t="s">
        <v>158</v>
      </c>
      <c r="M14" s="35">
        <f t="shared" si="4"/>
        <v>2.2222222222222222E-3</v>
      </c>
    </row>
    <row r="15" spans="1:13" ht="90" x14ac:dyDescent="0.25">
      <c r="A15" s="97">
        <v>2125</v>
      </c>
      <c r="B15" s="98" t="s">
        <v>152</v>
      </c>
      <c r="C15" s="35">
        <f t="shared" si="0"/>
        <v>2.7123481404141151E-3</v>
      </c>
      <c r="D15" s="35"/>
      <c r="E15" s="99">
        <f t="shared" si="1"/>
        <v>158</v>
      </c>
      <c r="F15" s="35">
        <f t="shared" si="2"/>
        <v>6.6554338668913223E-3</v>
      </c>
      <c r="G15" s="35"/>
      <c r="H15" s="97">
        <v>131</v>
      </c>
      <c r="I15" s="100" t="s">
        <v>362</v>
      </c>
      <c r="J15" s="35">
        <f t="shared" si="3"/>
        <v>6.3623118018455559E-3</v>
      </c>
      <c r="K15" s="32">
        <v>27</v>
      </c>
      <c r="L15" s="33" t="s">
        <v>152</v>
      </c>
      <c r="M15" s="35">
        <f t="shared" si="4"/>
        <v>8.5714285714285719E-3</v>
      </c>
    </row>
    <row r="16" spans="1:13" x14ac:dyDescent="0.25">
      <c r="A16" s="97">
        <v>1667</v>
      </c>
      <c r="B16" s="98" t="s">
        <v>155</v>
      </c>
      <c r="C16" s="35">
        <f t="shared" si="0"/>
        <v>2.1277573412095668E-3</v>
      </c>
      <c r="D16" s="35"/>
      <c r="E16" s="99">
        <f t="shared" si="1"/>
        <v>97</v>
      </c>
      <c r="F16" s="35">
        <f t="shared" si="2"/>
        <v>4.0859309182813813E-3</v>
      </c>
      <c r="G16" s="35"/>
      <c r="H16" s="97">
        <v>85</v>
      </c>
      <c r="I16" s="33" t="s">
        <v>155</v>
      </c>
      <c r="J16" s="35">
        <f t="shared" si="3"/>
        <v>4.1282175813501703E-3</v>
      </c>
      <c r="K16" s="32">
        <v>12</v>
      </c>
      <c r="L16" s="33" t="s">
        <v>155</v>
      </c>
      <c r="M16" s="35">
        <f t="shared" si="4"/>
        <v>3.8095238095238095E-3</v>
      </c>
    </row>
    <row r="17" spans="1:13" x14ac:dyDescent="0.25">
      <c r="A17" s="97">
        <v>1592</v>
      </c>
      <c r="B17" s="98" t="s">
        <v>163</v>
      </c>
      <c r="C17" s="35">
        <f t="shared" si="0"/>
        <v>2.0320274068420098E-3</v>
      </c>
      <c r="D17" s="35"/>
      <c r="E17" s="99">
        <f t="shared" si="1"/>
        <v>19</v>
      </c>
      <c r="F17" s="35">
        <f t="shared" si="2"/>
        <v>8.0033698399326037E-4</v>
      </c>
      <c r="G17" s="35"/>
      <c r="H17" s="97">
        <v>14</v>
      </c>
      <c r="I17" s="33" t="s">
        <v>163</v>
      </c>
      <c r="J17" s="35">
        <f t="shared" si="3"/>
        <v>6.7994171928120446E-4</v>
      </c>
      <c r="K17" s="32">
        <v>5</v>
      </c>
      <c r="L17" s="33" t="s">
        <v>163</v>
      </c>
      <c r="M17" s="35">
        <f t="shared" si="4"/>
        <v>1.5873015873015873E-3</v>
      </c>
    </row>
    <row r="18" spans="1:13" x14ac:dyDescent="0.25">
      <c r="A18" s="97">
        <v>1398</v>
      </c>
      <c r="B18" s="98" t="s">
        <v>161</v>
      </c>
      <c r="C18" s="35">
        <f t="shared" si="0"/>
        <v>1.7844059766112625E-3</v>
      </c>
      <c r="D18" s="35"/>
      <c r="E18" s="99">
        <f t="shared" si="1"/>
        <v>23</v>
      </c>
      <c r="F18" s="35">
        <f t="shared" si="2"/>
        <v>9.6882898062342038E-4</v>
      </c>
      <c r="G18" s="35"/>
      <c r="H18" s="97">
        <v>20</v>
      </c>
      <c r="I18" s="33" t="s">
        <v>161</v>
      </c>
      <c r="J18" s="35">
        <f t="shared" si="3"/>
        <v>9.7134531325886349E-4</v>
      </c>
      <c r="K18" s="32">
        <v>3</v>
      </c>
      <c r="L18" s="33" t="s">
        <v>161</v>
      </c>
      <c r="M18" s="35">
        <f t="shared" si="4"/>
        <v>9.5238095238095238E-4</v>
      </c>
    </row>
    <row r="19" spans="1:13" x14ac:dyDescent="0.25">
      <c r="A19" s="97">
        <v>796</v>
      </c>
      <c r="B19" s="98" t="s">
        <v>160</v>
      </c>
      <c r="C19" s="35">
        <f t="shared" si="0"/>
        <v>1.0160137034210049E-3</v>
      </c>
      <c r="D19" s="35"/>
      <c r="E19" s="99">
        <f t="shared" si="1"/>
        <v>33</v>
      </c>
      <c r="F19" s="35">
        <f t="shared" si="2"/>
        <v>1.3900589721988206E-3</v>
      </c>
      <c r="G19" s="35"/>
      <c r="H19" s="97">
        <v>32</v>
      </c>
      <c r="I19" s="33" t="s">
        <v>160</v>
      </c>
      <c r="J19" s="35">
        <f t="shared" si="3"/>
        <v>1.5541525012141815E-3</v>
      </c>
      <c r="K19" s="32">
        <v>1</v>
      </c>
      <c r="L19" s="33" t="s">
        <v>160</v>
      </c>
      <c r="M19" s="35">
        <f t="shared" si="4"/>
        <v>3.1746031746031746E-4</v>
      </c>
    </row>
    <row r="20" spans="1:13" x14ac:dyDescent="0.25">
      <c r="A20" s="97">
        <v>744</v>
      </c>
      <c r="B20" s="98" t="s">
        <v>162</v>
      </c>
      <c r="C20" s="35">
        <f t="shared" si="0"/>
        <v>9.4964094892616537E-4</v>
      </c>
      <c r="D20" s="35"/>
      <c r="E20" s="99">
        <f t="shared" si="1"/>
        <v>22</v>
      </c>
      <c r="F20" s="35">
        <f t="shared" si="2"/>
        <v>9.2670598146588035E-4</v>
      </c>
      <c r="G20" s="35"/>
      <c r="H20" s="97">
        <v>15</v>
      </c>
      <c r="I20" s="33" t="s">
        <v>162</v>
      </c>
      <c r="J20" s="35">
        <f t="shared" si="3"/>
        <v>7.2850898494414762E-4</v>
      </c>
      <c r="K20" s="32">
        <v>7</v>
      </c>
      <c r="L20" s="33" t="s">
        <v>162</v>
      </c>
      <c r="M20" s="35">
        <f t="shared" si="4"/>
        <v>2.2222222222222222E-3</v>
      </c>
    </row>
    <row r="21" spans="1:13" x14ac:dyDescent="0.25">
      <c r="A21" s="97">
        <v>689</v>
      </c>
      <c r="B21" s="98" t="s">
        <v>164</v>
      </c>
      <c r="C21" s="35">
        <f t="shared" si="0"/>
        <v>8.7943899705662364E-4</v>
      </c>
      <c r="D21" s="35"/>
      <c r="E21" s="99">
        <f t="shared" si="1"/>
        <v>16</v>
      </c>
      <c r="F21" s="35">
        <f t="shared" si="2"/>
        <v>6.7396798652064028E-4</v>
      </c>
      <c r="G21" s="35"/>
      <c r="H21" s="97">
        <v>14</v>
      </c>
      <c r="I21" s="33" t="s">
        <v>164</v>
      </c>
      <c r="J21" s="35">
        <f t="shared" si="3"/>
        <v>6.7994171928120446E-4</v>
      </c>
      <c r="K21" s="32">
        <v>2</v>
      </c>
      <c r="L21" s="33" t="s">
        <v>164</v>
      </c>
      <c r="M21" s="35">
        <f t="shared" si="4"/>
        <v>6.3492063492063492E-4</v>
      </c>
    </row>
    <row r="22" spans="1:13" x14ac:dyDescent="0.25">
      <c r="A22" s="97">
        <v>681</v>
      </c>
      <c r="B22" s="98" t="s">
        <v>184</v>
      </c>
      <c r="C22" s="35">
        <f t="shared" si="0"/>
        <v>8.6922780405741752E-4</v>
      </c>
      <c r="D22" s="35"/>
      <c r="E22" s="99">
        <f t="shared" si="1"/>
        <v>1</v>
      </c>
      <c r="F22" s="35">
        <f t="shared" si="2"/>
        <v>4.2122999157540017E-5</v>
      </c>
      <c r="G22" s="35"/>
      <c r="H22" s="97">
        <v>1</v>
      </c>
      <c r="I22" s="33" t="s">
        <v>184</v>
      </c>
      <c r="J22" s="35">
        <f t="shared" si="3"/>
        <v>4.8567265662943173E-5</v>
      </c>
      <c r="K22" s="32"/>
      <c r="L22" s="33"/>
      <c r="M22" s="35">
        <f t="shared" si="4"/>
        <v>0</v>
      </c>
    </row>
    <row r="23" spans="1:13" x14ac:dyDescent="0.25">
      <c r="A23" s="97">
        <v>602</v>
      </c>
      <c r="B23" s="98" t="s">
        <v>175</v>
      </c>
      <c r="C23" s="35">
        <f t="shared" si="0"/>
        <v>7.6839227319025754E-4</v>
      </c>
      <c r="D23" s="35"/>
      <c r="E23" s="99">
        <f t="shared" si="1"/>
        <v>4</v>
      </c>
      <c r="F23" s="35">
        <f t="shared" si="2"/>
        <v>1.6849199663016007E-4</v>
      </c>
      <c r="G23" s="35"/>
      <c r="H23" s="97">
        <v>3</v>
      </c>
      <c r="I23" s="33" t="s">
        <v>175</v>
      </c>
      <c r="J23" s="35">
        <f t="shared" si="3"/>
        <v>1.4570179698882954E-4</v>
      </c>
      <c r="K23" s="32">
        <v>1</v>
      </c>
      <c r="L23" s="33" t="s">
        <v>175</v>
      </c>
      <c r="M23" s="35">
        <f t="shared" si="4"/>
        <v>3.1746031746031746E-4</v>
      </c>
    </row>
    <row r="24" spans="1:13" x14ac:dyDescent="0.25">
      <c r="A24" s="97">
        <v>593</v>
      </c>
      <c r="B24" s="98" t="s">
        <v>159</v>
      </c>
      <c r="C24" s="35">
        <f t="shared" si="0"/>
        <v>7.5690468106615061E-4</v>
      </c>
      <c r="D24" s="35"/>
      <c r="E24" s="99">
        <f t="shared" si="1"/>
        <v>37</v>
      </c>
      <c r="F24" s="35">
        <f t="shared" si="2"/>
        <v>1.5585509688289807E-3</v>
      </c>
      <c r="G24" s="35"/>
      <c r="H24" s="97">
        <v>36</v>
      </c>
      <c r="I24" s="33" t="s">
        <v>159</v>
      </c>
      <c r="J24" s="35">
        <f t="shared" si="3"/>
        <v>1.7484215638659544E-3</v>
      </c>
      <c r="K24" s="32">
        <v>1</v>
      </c>
      <c r="L24" s="33" t="s">
        <v>159</v>
      </c>
      <c r="M24" s="35">
        <f t="shared" si="4"/>
        <v>3.1746031746031746E-4</v>
      </c>
    </row>
    <row r="25" spans="1:13" x14ac:dyDescent="0.25">
      <c r="A25" s="97">
        <v>567</v>
      </c>
      <c r="B25" s="98" t="s">
        <v>172</v>
      </c>
      <c r="C25" s="35">
        <f t="shared" si="0"/>
        <v>7.2371830381873095E-4</v>
      </c>
      <c r="D25" s="35"/>
      <c r="E25" s="99">
        <f t="shared" si="1"/>
        <v>4</v>
      </c>
      <c r="F25" s="35">
        <f t="shared" si="2"/>
        <v>1.6849199663016007E-4</v>
      </c>
      <c r="G25" s="35"/>
      <c r="H25" s="97">
        <v>3</v>
      </c>
      <c r="I25" s="33" t="s">
        <v>172</v>
      </c>
      <c r="J25" s="35">
        <f t="shared" si="3"/>
        <v>1.4570179698882954E-4</v>
      </c>
      <c r="K25" s="32">
        <v>1</v>
      </c>
      <c r="L25" s="33" t="s">
        <v>172</v>
      </c>
      <c r="M25" s="35">
        <f t="shared" si="4"/>
        <v>3.1746031746031746E-4</v>
      </c>
    </row>
    <row r="26" spans="1:13" x14ac:dyDescent="0.25">
      <c r="A26" s="97">
        <v>509</v>
      </c>
      <c r="B26" s="98" t="s">
        <v>156</v>
      </c>
      <c r="C26" s="35">
        <f t="shared" si="0"/>
        <v>6.4968715457448681E-4</v>
      </c>
      <c r="D26" s="35"/>
      <c r="E26" s="99">
        <f t="shared" si="1"/>
        <v>84</v>
      </c>
      <c r="F26" s="35">
        <f t="shared" si="2"/>
        <v>3.5383319292333613E-3</v>
      </c>
      <c r="G26" s="35"/>
      <c r="H26" s="97">
        <v>36</v>
      </c>
      <c r="I26" s="33" t="s">
        <v>156</v>
      </c>
      <c r="J26" s="35">
        <f t="shared" si="3"/>
        <v>1.7484215638659544E-3</v>
      </c>
      <c r="K26" s="32">
        <v>48</v>
      </c>
      <c r="L26" s="33" t="s">
        <v>156</v>
      </c>
      <c r="M26" s="35">
        <f t="shared" si="4"/>
        <v>1.5238095238095238E-2</v>
      </c>
    </row>
    <row r="27" spans="1:13" x14ac:dyDescent="0.25">
      <c r="A27" s="97">
        <v>496</v>
      </c>
      <c r="B27" s="98" t="s">
        <v>173</v>
      </c>
      <c r="C27" s="35">
        <f t="shared" si="0"/>
        <v>6.3309396595077698E-4</v>
      </c>
      <c r="D27" s="35"/>
      <c r="E27" s="99">
        <f t="shared" si="1"/>
        <v>4</v>
      </c>
      <c r="F27" s="35">
        <f t="shared" si="2"/>
        <v>1.6849199663016007E-4</v>
      </c>
      <c r="G27" s="35"/>
      <c r="H27" s="97">
        <v>3</v>
      </c>
      <c r="I27" s="33" t="s">
        <v>173</v>
      </c>
      <c r="J27" s="35">
        <f t="shared" si="3"/>
        <v>1.4570179698882954E-4</v>
      </c>
      <c r="K27" s="32">
        <v>1</v>
      </c>
      <c r="L27" s="33" t="s">
        <v>173</v>
      </c>
      <c r="M27" s="35">
        <f t="shared" si="4"/>
        <v>3.1746031746031746E-4</v>
      </c>
    </row>
    <row r="28" spans="1:13" x14ac:dyDescent="0.25">
      <c r="A28" s="97">
        <v>442</v>
      </c>
      <c r="B28" s="98" t="s">
        <v>187</v>
      </c>
      <c r="C28" s="35">
        <f t="shared" si="0"/>
        <v>5.6416841320613596E-4</v>
      </c>
      <c r="D28" s="35"/>
      <c r="E28" s="99">
        <f t="shared" si="1"/>
        <v>1</v>
      </c>
      <c r="F28" s="35">
        <f t="shared" si="2"/>
        <v>4.2122999157540017E-5</v>
      </c>
      <c r="G28" s="35"/>
      <c r="H28" s="97">
        <v>1</v>
      </c>
      <c r="I28" s="33" t="s">
        <v>187</v>
      </c>
      <c r="J28" s="35">
        <f t="shared" si="3"/>
        <v>4.8567265662943173E-5</v>
      </c>
      <c r="K28" s="32"/>
      <c r="L28" s="33"/>
      <c r="M28" s="35">
        <f t="shared" si="4"/>
        <v>0</v>
      </c>
    </row>
    <row r="29" spans="1:13" x14ac:dyDescent="0.25">
      <c r="A29" s="97">
        <v>427</v>
      </c>
      <c r="B29" s="98" t="s">
        <v>167</v>
      </c>
      <c r="C29" s="35">
        <f t="shared" si="0"/>
        <v>5.4502242633262452E-4</v>
      </c>
      <c r="D29" s="35"/>
      <c r="E29" s="99">
        <f t="shared" si="1"/>
        <v>9</v>
      </c>
      <c r="F29" s="35">
        <f t="shared" si="2"/>
        <v>3.7910699241786017E-4</v>
      </c>
      <c r="G29" s="35"/>
      <c r="H29" s="97">
        <v>9</v>
      </c>
      <c r="I29" s="33" t="s">
        <v>167</v>
      </c>
      <c r="J29" s="35">
        <f t="shared" si="3"/>
        <v>4.3710539096648859E-4</v>
      </c>
      <c r="K29" s="32"/>
      <c r="L29" s="33"/>
      <c r="M29" s="35">
        <f t="shared" si="4"/>
        <v>0</v>
      </c>
    </row>
    <row r="30" spans="1:13" x14ac:dyDescent="0.25">
      <c r="A30" s="97">
        <v>282</v>
      </c>
      <c r="B30" s="98" t="s">
        <v>157</v>
      </c>
      <c r="C30" s="35">
        <f t="shared" si="0"/>
        <v>3.5994455322201432E-4</v>
      </c>
      <c r="D30" s="35"/>
      <c r="E30" s="99">
        <f t="shared" si="1"/>
        <v>77</v>
      </c>
      <c r="F30" s="35">
        <f t="shared" si="2"/>
        <v>3.2434709351305815E-3</v>
      </c>
      <c r="G30" s="35"/>
      <c r="H30" s="97">
        <v>7</v>
      </c>
      <c r="I30" s="33" t="s">
        <v>157</v>
      </c>
      <c r="J30" s="35">
        <f t="shared" si="3"/>
        <v>3.3997085964060223E-4</v>
      </c>
      <c r="K30" s="32">
        <v>70</v>
      </c>
      <c r="L30" s="33" t="s">
        <v>157</v>
      </c>
      <c r="M30" s="35">
        <f t="shared" si="4"/>
        <v>2.2222222222222223E-2</v>
      </c>
    </row>
    <row r="31" spans="1:13" x14ac:dyDescent="0.25">
      <c r="A31" s="97">
        <v>276</v>
      </c>
      <c r="B31" s="98" t="s">
        <v>166</v>
      </c>
      <c r="C31" s="35">
        <f t="shared" si="0"/>
        <v>3.5228615847260976E-4</v>
      </c>
      <c r="D31" s="35"/>
      <c r="E31" s="99">
        <f t="shared" si="1"/>
        <v>13</v>
      </c>
      <c r="F31" s="35">
        <f t="shared" si="2"/>
        <v>5.4759898904802018E-4</v>
      </c>
      <c r="G31" s="35"/>
      <c r="H31" s="97">
        <v>10</v>
      </c>
      <c r="I31" s="33" t="s">
        <v>166</v>
      </c>
      <c r="J31" s="35">
        <f t="shared" si="3"/>
        <v>4.8567265662943174E-4</v>
      </c>
      <c r="K31" s="32">
        <v>3</v>
      </c>
      <c r="L31" s="33" t="s">
        <v>166</v>
      </c>
      <c r="M31" s="35">
        <f t="shared" si="4"/>
        <v>9.5238095238095238E-4</v>
      </c>
    </row>
    <row r="32" spans="1:13" x14ac:dyDescent="0.25">
      <c r="A32" s="97">
        <v>274</v>
      </c>
      <c r="B32" s="98" t="s">
        <v>165</v>
      </c>
      <c r="C32" s="35">
        <f t="shared" si="0"/>
        <v>3.4973336022280825E-4</v>
      </c>
      <c r="D32" s="35"/>
      <c r="E32" s="99">
        <f t="shared" si="1"/>
        <v>13</v>
      </c>
      <c r="F32" s="35">
        <f t="shared" si="2"/>
        <v>5.4759898904802018E-4</v>
      </c>
      <c r="G32" s="35"/>
      <c r="H32" s="97">
        <v>10</v>
      </c>
      <c r="I32" s="33" t="s">
        <v>165</v>
      </c>
      <c r="J32" s="35">
        <f t="shared" si="3"/>
        <v>4.8567265662943174E-4</v>
      </c>
      <c r="K32" s="32">
        <v>3</v>
      </c>
      <c r="L32" s="33" t="s">
        <v>165</v>
      </c>
      <c r="M32" s="35">
        <f t="shared" si="4"/>
        <v>9.5238095238095238E-4</v>
      </c>
    </row>
    <row r="33" spans="1:13" x14ac:dyDescent="0.25">
      <c r="A33" s="97">
        <v>263</v>
      </c>
      <c r="B33" s="98" t="s">
        <v>169</v>
      </c>
      <c r="C33" s="35">
        <f t="shared" si="0"/>
        <v>3.3569296984889988E-4</v>
      </c>
      <c r="D33" s="35"/>
      <c r="E33" s="99">
        <f t="shared" si="1"/>
        <v>7</v>
      </c>
      <c r="F33" s="35">
        <f t="shared" si="2"/>
        <v>2.9486099410278011E-4</v>
      </c>
      <c r="G33" s="35"/>
      <c r="H33" s="97">
        <v>3</v>
      </c>
      <c r="I33" s="33" t="s">
        <v>169</v>
      </c>
      <c r="J33" s="35">
        <f t="shared" si="3"/>
        <v>1.4570179698882954E-4</v>
      </c>
      <c r="K33" s="32">
        <v>4</v>
      </c>
      <c r="L33" s="33" t="s">
        <v>169</v>
      </c>
      <c r="M33" s="35">
        <f t="shared" si="4"/>
        <v>1.2698412698412698E-3</v>
      </c>
    </row>
    <row r="34" spans="1:13" x14ac:dyDescent="0.25">
      <c r="A34" s="97">
        <v>255</v>
      </c>
      <c r="B34" s="98" t="s">
        <v>153</v>
      </c>
      <c r="C34" s="35">
        <f t="shared" ref="C34:C51" si="5">A34/A$55</f>
        <v>3.2548177684969381E-4</v>
      </c>
      <c r="D34" s="35"/>
      <c r="E34" s="99">
        <f t="shared" ref="E34:E54" si="6">H34+K34</f>
        <v>135</v>
      </c>
      <c r="F34" s="35">
        <f t="shared" ref="F34:F51" si="7">E34/E$55</f>
        <v>5.6866048862679024E-3</v>
      </c>
      <c r="G34" s="35"/>
      <c r="H34" s="97">
        <v>36</v>
      </c>
      <c r="I34" s="33" t="s">
        <v>153</v>
      </c>
      <c r="J34" s="35">
        <f t="shared" si="3"/>
        <v>1.7484215638659544E-3</v>
      </c>
      <c r="K34" s="32">
        <v>99</v>
      </c>
      <c r="L34" s="33" t="s">
        <v>153</v>
      </c>
      <c r="M34" s="35">
        <f t="shared" si="4"/>
        <v>3.1428571428571431E-2</v>
      </c>
    </row>
    <row r="35" spans="1:13" x14ac:dyDescent="0.25">
      <c r="A35" s="97">
        <v>219</v>
      </c>
      <c r="B35" s="98" t="s">
        <v>170</v>
      </c>
      <c r="C35" s="35">
        <f t="shared" si="5"/>
        <v>2.7953140835326642E-4</v>
      </c>
      <c r="D35" s="35"/>
      <c r="E35" s="99">
        <f t="shared" si="6"/>
        <v>7</v>
      </c>
      <c r="F35" s="35">
        <f t="shared" si="7"/>
        <v>2.9486099410278011E-4</v>
      </c>
      <c r="G35" s="35"/>
      <c r="H35" s="97">
        <v>4</v>
      </c>
      <c r="I35" s="33" t="s">
        <v>170</v>
      </c>
      <c r="J35" s="35">
        <f t="shared" si="3"/>
        <v>1.9426906265177269E-4</v>
      </c>
      <c r="K35" s="32">
        <v>3</v>
      </c>
      <c r="L35" s="33" t="s">
        <v>170</v>
      </c>
      <c r="M35" s="35">
        <f t="shared" si="4"/>
        <v>9.5238095238095238E-4</v>
      </c>
    </row>
    <row r="36" spans="1:13" x14ac:dyDescent="0.25">
      <c r="A36" s="97">
        <v>179</v>
      </c>
      <c r="B36" s="98" t="s">
        <v>182</v>
      </c>
      <c r="C36" s="35">
        <f t="shared" si="5"/>
        <v>2.2847544335723603E-4</v>
      </c>
      <c r="D36" s="35"/>
      <c r="E36" s="99">
        <f t="shared" si="6"/>
        <v>2</v>
      </c>
      <c r="F36" s="35">
        <f t="shared" si="7"/>
        <v>8.4245998315080035E-5</v>
      </c>
      <c r="G36" s="35"/>
      <c r="H36" s="97">
        <v>1</v>
      </c>
      <c r="I36" s="33" t="s">
        <v>182</v>
      </c>
      <c r="J36" s="35">
        <f t="shared" si="3"/>
        <v>4.8567265662943173E-5</v>
      </c>
      <c r="K36" s="32">
        <v>1</v>
      </c>
      <c r="L36" s="33" t="s">
        <v>182</v>
      </c>
      <c r="M36" s="35">
        <f t="shared" si="4"/>
        <v>3.1746031746031746E-4</v>
      </c>
    </row>
    <row r="37" spans="1:13" x14ac:dyDescent="0.25">
      <c r="A37" s="97">
        <v>172</v>
      </c>
      <c r="B37" s="98" t="s">
        <v>177</v>
      </c>
      <c r="C37" s="35">
        <f t="shared" si="5"/>
        <v>2.1954064948293071E-4</v>
      </c>
      <c r="D37" s="35"/>
      <c r="E37" s="99">
        <f t="shared" si="6"/>
        <v>3</v>
      </c>
      <c r="F37" s="35">
        <f t="shared" si="7"/>
        <v>1.2636899747262004E-4</v>
      </c>
      <c r="G37" s="35"/>
      <c r="H37" s="97">
        <v>2</v>
      </c>
      <c r="I37" s="33" t="s">
        <v>177</v>
      </c>
      <c r="J37" s="35">
        <f t="shared" si="3"/>
        <v>9.7134531325886346E-5</v>
      </c>
      <c r="K37" s="32">
        <v>1</v>
      </c>
      <c r="L37" s="33" t="s">
        <v>177</v>
      </c>
      <c r="M37" s="35">
        <f t="shared" si="4"/>
        <v>3.1746031746031746E-4</v>
      </c>
    </row>
    <row r="38" spans="1:13" x14ac:dyDescent="0.25">
      <c r="A38" s="97">
        <v>131</v>
      </c>
      <c r="B38" s="98" t="s">
        <v>174</v>
      </c>
      <c r="C38" s="35">
        <f t="shared" si="5"/>
        <v>1.6720828536199956E-4</v>
      </c>
      <c r="D38" s="35"/>
      <c r="E38" s="99">
        <f t="shared" si="6"/>
        <v>4</v>
      </c>
      <c r="F38" s="35">
        <f t="shared" si="7"/>
        <v>1.6849199663016007E-4</v>
      </c>
      <c r="G38" s="35"/>
      <c r="H38" s="97">
        <v>2</v>
      </c>
      <c r="I38" s="33" t="s">
        <v>174</v>
      </c>
      <c r="J38" s="35">
        <f t="shared" si="3"/>
        <v>9.7134531325886346E-5</v>
      </c>
      <c r="K38" s="32">
        <v>2</v>
      </c>
      <c r="L38" s="33" t="s">
        <v>174</v>
      </c>
      <c r="M38" s="35">
        <f t="shared" si="4"/>
        <v>6.3492063492063492E-4</v>
      </c>
    </row>
    <row r="39" spans="1:13" x14ac:dyDescent="0.25">
      <c r="A39" s="97">
        <v>131</v>
      </c>
      <c r="B39" s="98" t="s">
        <v>178</v>
      </c>
      <c r="C39" s="35">
        <f t="shared" si="5"/>
        <v>1.6720828536199956E-4</v>
      </c>
      <c r="D39" s="35"/>
      <c r="E39" s="99">
        <f t="shared" si="6"/>
        <v>2</v>
      </c>
      <c r="F39" s="35">
        <f t="shared" si="7"/>
        <v>8.4245998315080035E-5</v>
      </c>
      <c r="G39" s="35"/>
      <c r="H39" s="97">
        <v>2</v>
      </c>
      <c r="I39" s="33" t="s">
        <v>178</v>
      </c>
      <c r="J39" s="35">
        <f t="shared" si="3"/>
        <v>9.7134531325886346E-5</v>
      </c>
      <c r="K39" s="32"/>
      <c r="L39" s="33"/>
      <c r="M39" s="35">
        <f t="shared" si="4"/>
        <v>0</v>
      </c>
    </row>
    <row r="40" spans="1:13" x14ac:dyDescent="0.25">
      <c r="A40" s="97">
        <v>98</v>
      </c>
      <c r="B40" s="98" t="s">
        <v>168</v>
      </c>
      <c r="C40" s="35">
        <f t="shared" si="5"/>
        <v>1.2508711424027448E-4</v>
      </c>
      <c r="D40" s="35"/>
      <c r="E40" s="99">
        <f t="shared" si="6"/>
        <v>8</v>
      </c>
      <c r="F40" s="35">
        <f t="shared" si="7"/>
        <v>3.3698399326032014E-4</v>
      </c>
      <c r="G40" s="35"/>
      <c r="H40" s="97">
        <v>1</v>
      </c>
      <c r="I40" s="33" t="s">
        <v>168</v>
      </c>
      <c r="J40" s="35">
        <f t="shared" si="3"/>
        <v>4.8567265662943173E-5</v>
      </c>
      <c r="K40" s="32">
        <v>7</v>
      </c>
      <c r="L40" s="33" t="s">
        <v>168</v>
      </c>
      <c r="M40" s="35">
        <f t="shared" si="4"/>
        <v>2.2222222222222222E-3</v>
      </c>
    </row>
    <row r="41" spans="1:13" x14ac:dyDescent="0.25">
      <c r="A41" s="97">
        <v>91</v>
      </c>
      <c r="B41" s="98" t="s">
        <v>181</v>
      </c>
      <c r="C41" s="35">
        <f t="shared" si="5"/>
        <v>1.1615232036596915E-4</v>
      </c>
      <c r="D41" s="35"/>
      <c r="E41" s="99">
        <f t="shared" si="6"/>
        <v>2</v>
      </c>
      <c r="F41" s="35">
        <f t="shared" si="7"/>
        <v>8.4245998315080035E-5</v>
      </c>
      <c r="G41" s="35"/>
      <c r="H41" s="97">
        <v>1</v>
      </c>
      <c r="I41" s="33" t="s">
        <v>181</v>
      </c>
      <c r="J41" s="35">
        <f t="shared" si="3"/>
        <v>4.8567265662943173E-5</v>
      </c>
      <c r="K41" s="32">
        <v>1</v>
      </c>
      <c r="L41" s="33" t="s">
        <v>181</v>
      </c>
      <c r="M41" s="35">
        <f t="shared" si="4"/>
        <v>3.1746031746031746E-4</v>
      </c>
    </row>
    <row r="42" spans="1:13" x14ac:dyDescent="0.25">
      <c r="A42" s="97">
        <v>89</v>
      </c>
      <c r="B42" s="98" t="s">
        <v>171</v>
      </c>
      <c r="C42" s="35">
        <f t="shared" si="5"/>
        <v>1.1359952211616764E-4</v>
      </c>
      <c r="D42" s="35"/>
      <c r="E42" s="99">
        <f t="shared" si="6"/>
        <v>7</v>
      </c>
      <c r="F42" s="35">
        <f t="shared" si="7"/>
        <v>2.9486099410278011E-4</v>
      </c>
      <c r="G42" s="35"/>
      <c r="H42" s="97">
        <v>6</v>
      </c>
      <c r="I42" s="33" t="s">
        <v>171</v>
      </c>
      <c r="J42" s="35">
        <f t="shared" si="3"/>
        <v>2.9140359397765908E-4</v>
      </c>
      <c r="K42" s="32">
        <v>1</v>
      </c>
      <c r="L42" s="33" t="s">
        <v>171</v>
      </c>
      <c r="M42" s="35">
        <f t="shared" si="4"/>
        <v>3.1746031746031746E-4</v>
      </c>
    </row>
    <row r="43" spans="1:13" x14ac:dyDescent="0.25">
      <c r="A43" s="97">
        <v>64</v>
      </c>
      <c r="B43" s="98" t="s">
        <v>176</v>
      </c>
      <c r="C43" s="35">
        <f t="shared" si="5"/>
        <v>8.168954399364864E-5</v>
      </c>
      <c r="D43" s="35"/>
      <c r="E43" s="99">
        <f t="shared" si="6"/>
        <v>3</v>
      </c>
      <c r="F43" s="35">
        <f t="shared" si="7"/>
        <v>1.2636899747262004E-4</v>
      </c>
      <c r="G43" s="35"/>
      <c r="H43" s="97">
        <v>3</v>
      </c>
      <c r="I43" s="33" t="s">
        <v>176</v>
      </c>
      <c r="J43" s="35">
        <f t="shared" si="3"/>
        <v>1.4570179698882954E-4</v>
      </c>
      <c r="K43" s="32"/>
      <c r="L43" s="33"/>
      <c r="M43" s="35">
        <f t="shared" si="4"/>
        <v>0</v>
      </c>
    </row>
    <row r="44" spans="1:13" x14ac:dyDescent="0.25">
      <c r="A44" s="97">
        <v>35</v>
      </c>
      <c r="B44" s="98" t="s">
        <v>185</v>
      </c>
      <c r="C44" s="35">
        <f t="shared" si="5"/>
        <v>4.4673969371526596E-5</v>
      </c>
      <c r="D44" s="35"/>
      <c r="E44" s="99">
        <f t="shared" si="6"/>
        <v>1</v>
      </c>
      <c r="F44" s="35">
        <f t="shared" si="7"/>
        <v>4.2122999157540017E-5</v>
      </c>
      <c r="G44" s="35"/>
      <c r="H44" s="97">
        <v>1</v>
      </c>
      <c r="I44" s="33" t="s">
        <v>185</v>
      </c>
      <c r="J44" s="35">
        <f t="shared" si="3"/>
        <v>4.8567265662943173E-5</v>
      </c>
      <c r="K44" s="32"/>
      <c r="L44" s="33"/>
      <c r="M44" s="35">
        <f t="shared" si="4"/>
        <v>0</v>
      </c>
    </row>
    <row r="45" spans="1:13" x14ac:dyDescent="0.25">
      <c r="A45" s="97">
        <v>34</v>
      </c>
      <c r="B45" s="98" t="s">
        <v>179</v>
      </c>
      <c r="C45" s="35">
        <f t="shared" si="5"/>
        <v>4.3397570246625837E-5</v>
      </c>
      <c r="D45" s="35"/>
      <c r="E45" s="99">
        <f t="shared" si="6"/>
        <v>2</v>
      </c>
      <c r="F45" s="35">
        <f t="shared" si="7"/>
        <v>8.4245998315080035E-5</v>
      </c>
      <c r="G45" s="35"/>
      <c r="H45" s="97">
        <v>2</v>
      </c>
      <c r="I45" s="33" t="s">
        <v>179</v>
      </c>
      <c r="J45" s="35">
        <f t="shared" si="3"/>
        <v>9.7134531325886346E-5</v>
      </c>
      <c r="K45" s="32"/>
      <c r="L45" s="33"/>
      <c r="M45" s="35">
        <f t="shared" si="4"/>
        <v>0</v>
      </c>
    </row>
    <row r="46" spans="1:13" x14ac:dyDescent="0.25">
      <c r="A46" s="97">
        <v>32</v>
      </c>
      <c r="B46" s="98" t="s">
        <v>180</v>
      </c>
      <c r="C46" s="35">
        <f t="shared" si="5"/>
        <v>4.084477199682432E-5</v>
      </c>
      <c r="D46" s="35"/>
      <c r="E46" s="99">
        <f t="shared" si="6"/>
        <v>2</v>
      </c>
      <c r="F46" s="35">
        <f t="shared" si="7"/>
        <v>8.4245998315080035E-5</v>
      </c>
      <c r="G46" s="35"/>
      <c r="H46" s="97">
        <v>2</v>
      </c>
      <c r="I46" s="33" t="s">
        <v>180</v>
      </c>
      <c r="J46" s="35">
        <f t="shared" si="3"/>
        <v>9.7134531325886346E-5</v>
      </c>
      <c r="K46" s="32"/>
      <c r="L46" s="33"/>
      <c r="M46" s="35">
        <f t="shared" si="4"/>
        <v>0</v>
      </c>
    </row>
    <row r="47" spans="1:13" x14ac:dyDescent="0.25">
      <c r="A47" s="97">
        <v>25</v>
      </c>
      <c r="B47" s="98" t="s">
        <v>186</v>
      </c>
      <c r="C47" s="35">
        <f t="shared" si="5"/>
        <v>3.1909978122518997E-5</v>
      </c>
      <c r="D47" s="35"/>
      <c r="E47" s="99">
        <f t="shared" si="6"/>
        <v>1</v>
      </c>
      <c r="F47" s="35">
        <f t="shared" si="7"/>
        <v>4.2122999157540017E-5</v>
      </c>
      <c r="G47" s="35"/>
      <c r="H47" s="97">
        <v>1</v>
      </c>
      <c r="I47" s="33" t="s">
        <v>186</v>
      </c>
      <c r="J47" s="35">
        <f t="shared" si="3"/>
        <v>4.8567265662943173E-5</v>
      </c>
      <c r="K47" s="32"/>
      <c r="L47" s="33"/>
      <c r="M47" s="35">
        <f t="shared" si="4"/>
        <v>0</v>
      </c>
    </row>
    <row r="48" spans="1:13" x14ac:dyDescent="0.25">
      <c r="A48" s="97">
        <v>20</v>
      </c>
      <c r="B48" s="98" t="s">
        <v>352</v>
      </c>
      <c r="C48" s="35">
        <f t="shared" si="5"/>
        <v>2.5527982498015201E-5</v>
      </c>
      <c r="D48" s="35"/>
      <c r="E48" s="99">
        <f t="shared" si="6"/>
        <v>0</v>
      </c>
      <c r="F48" s="35">
        <f t="shared" si="7"/>
        <v>0</v>
      </c>
      <c r="G48" s="35"/>
      <c r="H48" s="97"/>
      <c r="I48" s="98" t="s">
        <v>352</v>
      </c>
      <c r="J48" s="35"/>
      <c r="K48" s="32"/>
      <c r="L48" s="98" t="s">
        <v>352</v>
      </c>
      <c r="M48" s="35"/>
    </row>
    <row r="49" spans="1:13" x14ac:dyDescent="0.25">
      <c r="A49" s="97">
        <v>19</v>
      </c>
      <c r="B49" s="98" t="s">
        <v>351</v>
      </c>
      <c r="C49" s="35">
        <f t="shared" si="5"/>
        <v>2.4251583373114439E-5</v>
      </c>
      <c r="D49" s="35"/>
      <c r="E49" s="99">
        <f t="shared" si="6"/>
        <v>0</v>
      </c>
      <c r="F49" s="35">
        <f t="shared" si="7"/>
        <v>0</v>
      </c>
      <c r="G49" s="35"/>
      <c r="H49" s="97"/>
      <c r="I49" s="98" t="s">
        <v>351</v>
      </c>
      <c r="J49" s="35"/>
      <c r="K49" s="32"/>
      <c r="L49" s="98" t="s">
        <v>351</v>
      </c>
      <c r="M49" s="35"/>
    </row>
    <row r="50" spans="1:13" x14ac:dyDescent="0.25">
      <c r="A50" s="97">
        <v>15</v>
      </c>
      <c r="B50" s="98" t="s">
        <v>183</v>
      </c>
      <c r="C50" s="35">
        <f t="shared" si="5"/>
        <v>1.9145986873511398E-5</v>
      </c>
      <c r="D50" s="35"/>
      <c r="E50" s="99">
        <f t="shared" si="6"/>
        <v>1</v>
      </c>
      <c r="F50" s="35">
        <f t="shared" si="7"/>
        <v>4.2122999157540017E-5</v>
      </c>
      <c r="G50" s="35"/>
      <c r="H50" s="97">
        <v>1</v>
      </c>
      <c r="I50" s="33" t="s">
        <v>183</v>
      </c>
      <c r="J50" s="35">
        <f>H50/H$55</f>
        <v>4.8567265662943173E-5</v>
      </c>
      <c r="K50" s="32"/>
      <c r="L50" s="33"/>
      <c r="M50" s="35">
        <f>K50/K$55</f>
        <v>0</v>
      </c>
    </row>
    <row r="51" spans="1:13" x14ac:dyDescent="0.25">
      <c r="A51" s="97">
        <v>2</v>
      </c>
      <c r="B51" s="98" t="s">
        <v>188</v>
      </c>
      <c r="C51" s="35">
        <f t="shared" si="5"/>
        <v>2.55279824980152E-6</v>
      </c>
      <c r="D51" s="35"/>
      <c r="E51" s="99">
        <f t="shared" si="6"/>
        <v>1</v>
      </c>
      <c r="F51" s="35">
        <f t="shared" si="7"/>
        <v>4.2122999157540017E-5</v>
      </c>
      <c r="G51" s="35"/>
      <c r="H51" s="97">
        <v>1</v>
      </c>
      <c r="I51" s="33" t="s">
        <v>188</v>
      </c>
      <c r="J51" s="35">
        <f>H51/H$55</f>
        <v>4.8567265662943173E-5</v>
      </c>
      <c r="K51" s="32"/>
      <c r="L51" s="33"/>
      <c r="M51" s="35">
        <f>K51/K$55</f>
        <v>0</v>
      </c>
    </row>
    <row r="52" spans="1:13" x14ac:dyDescent="0.25">
      <c r="A52" s="97">
        <v>3</v>
      </c>
      <c r="B52" s="98" t="s">
        <v>353</v>
      </c>
      <c r="C52" s="35"/>
      <c r="D52" s="35"/>
      <c r="E52" s="99">
        <f t="shared" si="6"/>
        <v>0</v>
      </c>
      <c r="F52" s="35"/>
      <c r="G52" s="35"/>
      <c r="H52" s="97"/>
      <c r="I52" s="98" t="s">
        <v>353</v>
      </c>
      <c r="J52" s="35"/>
      <c r="K52" s="32"/>
      <c r="L52" s="98" t="s">
        <v>353</v>
      </c>
      <c r="M52" s="35"/>
    </row>
    <row r="53" spans="1:13" x14ac:dyDescent="0.25">
      <c r="A53" s="97">
        <v>54577</v>
      </c>
      <c r="B53" s="98" t="s">
        <v>140</v>
      </c>
      <c r="C53" s="35"/>
      <c r="D53" s="35"/>
      <c r="E53" s="99">
        <f t="shared" si="6"/>
        <v>1672</v>
      </c>
      <c r="F53" s="35"/>
      <c r="G53" s="35"/>
      <c r="H53" s="97">
        <v>1567</v>
      </c>
      <c r="I53" s="33" t="s">
        <v>140</v>
      </c>
      <c r="J53" s="35"/>
      <c r="K53" s="32">
        <v>105</v>
      </c>
      <c r="L53" s="33" t="s">
        <v>140</v>
      </c>
      <c r="M53" s="35">
        <f>K53/K$55</f>
        <v>3.3333333333333333E-2</v>
      </c>
    </row>
    <row r="54" spans="1:13" x14ac:dyDescent="0.25">
      <c r="A54" s="97">
        <v>593823</v>
      </c>
      <c r="B54" s="98" t="s">
        <v>139</v>
      </c>
      <c r="C54" s="35"/>
      <c r="D54" s="35"/>
      <c r="E54" s="99">
        <f t="shared" si="6"/>
        <v>16484</v>
      </c>
      <c r="F54" s="35"/>
      <c r="G54" s="35"/>
      <c r="H54" s="97">
        <v>14439</v>
      </c>
      <c r="I54" s="33" t="s">
        <v>139</v>
      </c>
      <c r="J54" s="34"/>
      <c r="K54" s="32">
        <v>2045</v>
      </c>
      <c r="L54" s="33" t="s">
        <v>139</v>
      </c>
      <c r="M54" s="35">
        <f>K54/K$55</f>
        <v>0.64920634920634923</v>
      </c>
    </row>
    <row r="55" spans="1:13" x14ac:dyDescent="0.25">
      <c r="A55">
        <f>SUM(A2:A54)</f>
        <v>783454</v>
      </c>
      <c r="E55">
        <f>SUM(E2:E54)</f>
        <v>23740</v>
      </c>
      <c r="H55">
        <f>SUM(H2:H54)</f>
        <v>20590</v>
      </c>
      <c r="K55">
        <f>SUM(K2:K54)</f>
        <v>3150</v>
      </c>
    </row>
    <row r="63" spans="1:13" x14ac:dyDescent="0.25">
      <c r="H63" t="s">
        <v>196</v>
      </c>
    </row>
    <row r="64" spans="1:13" x14ac:dyDescent="0.25">
      <c r="H64" t="s">
        <v>197</v>
      </c>
    </row>
    <row r="65" spans="8:8" x14ac:dyDescent="0.25">
      <c r="H65" t="s">
        <v>198</v>
      </c>
    </row>
    <row r="66" spans="8:8" x14ac:dyDescent="0.25">
      <c r="H66" t="s">
        <v>199</v>
      </c>
    </row>
    <row r="69" spans="8:8" x14ac:dyDescent="0.25">
      <c r="H69" t="s">
        <v>196</v>
      </c>
    </row>
    <row r="70" spans="8:8" x14ac:dyDescent="0.25">
      <c r="H70" t="s">
        <v>349</v>
      </c>
    </row>
    <row r="71" spans="8:8" x14ac:dyDescent="0.25">
      <c r="H71" t="s">
        <v>350</v>
      </c>
    </row>
    <row r="72" spans="8:8" x14ac:dyDescent="0.25">
      <c r="H72" t="s">
        <v>199</v>
      </c>
    </row>
  </sheetData>
  <sortState ref="A2:M54">
    <sortCondition descending="1" ref="C2:C54"/>
    <sortCondition descending="1" ref="F2:F54"/>
  </sortState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4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17" t="s">
        <v>136</v>
      </c>
    </row>
    <row r="2" spans="1:1" x14ac:dyDescent="0.25">
      <c r="A2" s="17" t="s">
        <v>137</v>
      </c>
    </row>
    <row r="4" spans="1:1" x14ac:dyDescent="0.25">
      <c r="A4" s="17" t="s">
        <v>61</v>
      </c>
    </row>
    <row r="5" spans="1:1" x14ac:dyDescent="0.25">
      <c r="A5" t="s">
        <v>6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8</v>
      </c>
    </row>
    <row r="9" spans="1:1" x14ac:dyDescent="0.25">
      <c r="A9" s="17" t="s">
        <v>62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59</v>
      </c>
    </row>
    <row r="13" spans="1:1" x14ac:dyDescent="0.25">
      <c r="A13" t="s">
        <v>8</v>
      </c>
    </row>
    <row r="15" spans="1:1" x14ac:dyDescent="0.25">
      <c r="A15" s="17" t="s">
        <v>64</v>
      </c>
    </row>
    <row r="16" spans="1:1" x14ac:dyDescent="0.25">
      <c r="A16" t="s">
        <v>63</v>
      </c>
    </row>
    <row r="17" spans="1:1" x14ac:dyDescent="0.25">
      <c r="A17" t="s">
        <v>7</v>
      </c>
    </row>
    <row r="18" spans="1:1" x14ac:dyDescent="0.25">
      <c r="A18" t="s">
        <v>59</v>
      </c>
    </row>
    <row r="19" spans="1:1" x14ac:dyDescent="0.25">
      <c r="A19" t="s">
        <v>21</v>
      </c>
    </row>
    <row r="20" spans="1:1" x14ac:dyDescent="0.25">
      <c r="A20" s="17" t="s">
        <v>65</v>
      </c>
    </row>
    <row r="21" spans="1:1" x14ac:dyDescent="0.25">
      <c r="A21" t="s">
        <v>20</v>
      </c>
    </row>
    <row r="22" spans="1:1" x14ac:dyDescent="0.25">
      <c r="A22" t="s">
        <v>10</v>
      </c>
    </row>
    <row r="23" spans="1:1" x14ac:dyDescent="0.25">
      <c r="A23" t="s">
        <v>59</v>
      </c>
    </row>
    <row r="24" spans="1:1" x14ac:dyDescent="0.25">
      <c r="A24" t="s">
        <v>21</v>
      </c>
    </row>
    <row r="26" spans="1:1" x14ac:dyDescent="0.25">
      <c r="A26" s="17" t="s">
        <v>68</v>
      </c>
    </row>
    <row r="27" spans="1:1" x14ac:dyDescent="0.25">
      <c r="A27" t="s">
        <v>34</v>
      </c>
    </row>
    <row r="28" spans="1:1" x14ac:dyDescent="0.25">
      <c r="A28" t="s">
        <v>66</v>
      </c>
    </row>
    <row r="29" spans="1:1" x14ac:dyDescent="0.25">
      <c r="A29" t="s">
        <v>28</v>
      </c>
    </row>
    <row r="30" spans="1:1" x14ac:dyDescent="0.25">
      <c r="A30" t="s">
        <v>67</v>
      </c>
    </row>
    <row r="31" spans="1:1" x14ac:dyDescent="0.25">
      <c r="A31" t="s">
        <v>35</v>
      </c>
    </row>
    <row r="32" spans="1:1" x14ac:dyDescent="0.25">
      <c r="A32" t="s">
        <v>36</v>
      </c>
    </row>
    <row r="34" spans="1:1" x14ac:dyDescent="0.25">
      <c r="A34" s="17" t="s">
        <v>69</v>
      </c>
    </row>
    <row r="35" spans="1:1" x14ac:dyDescent="0.25">
      <c r="A35" t="s">
        <v>38</v>
      </c>
    </row>
    <row r="36" spans="1:1" x14ac:dyDescent="0.25">
      <c r="A36" t="s">
        <v>58</v>
      </c>
    </row>
    <row r="37" spans="1:1" x14ac:dyDescent="0.25">
      <c r="A37" t="s">
        <v>59</v>
      </c>
    </row>
    <row r="38" spans="1:1" x14ac:dyDescent="0.25">
      <c r="A38" t="s">
        <v>39</v>
      </c>
    </row>
    <row r="39" spans="1:1" x14ac:dyDescent="0.25">
      <c r="A39" s="17" t="s">
        <v>70</v>
      </c>
    </row>
    <row r="40" spans="1:1" x14ac:dyDescent="0.25">
      <c r="A40" t="s">
        <v>40</v>
      </c>
    </row>
    <row r="41" spans="1:1" x14ac:dyDescent="0.25">
      <c r="A41" t="s">
        <v>10</v>
      </c>
    </row>
    <row r="42" spans="1:1" x14ac:dyDescent="0.25">
      <c r="A42" t="s">
        <v>59</v>
      </c>
    </row>
    <row r="43" spans="1:1" x14ac:dyDescent="0.25">
      <c r="A43" t="s">
        <v>39</v>
      </c>
    </row>
    <row r="45" spans="1:1" x14ac:dyDescent="0.25">
      <c r="A45" s="17" t="s">
        <v>89</v>
      </c>
    </row>
    <row r="46" spans="1:1" x14ac:dyDescent="0.25">
      <c r="A46" t="s">
        <v>71</v>
      </c>
    </row>
    <row r="47" spans="1:1" x14ac:dyDescent="0.25">
      <c r="A47" t="s">
        <v>7</v>
      </c>
    </row>
    <row r="48" spans="1:1" x14ac:dyDescent="0.25">
      <c r="A48" t="s">
        <v>59</v>
      </c>
    </row>
    <row r="49" spans="1:1" x14ac:dyDescent="0.25">
      <c r="A49" t="s">
        <v>72</v>
      </c>
    </row>
    <row r="50" spans="1:1" x14ac:dyDescent="0.25">
      <c r="A50" s="17" t="s">
        <v>90</v>
      </c>
    </row>
    <row r="51" spans="1:1" x14ac:dyDescent="0.25">
      <c r="A51" t="s">
        <v>73</v>
      </c>
    </row>
    <row r="52" spans="1:1" x14ac:dyDescent="0.25">
      <c r="A52" t="s">
        <v>10</v>
      </c>
    </row>
    <row r="53" spans="1:1" x14ac:dyDescent="0.25">
      <c r="A53" t="s">
        <v>59</v>
      </c>
    </row>
    <row r="54" spans="1:1" x14ac:dyDescent="0.25">
      <c r="A54" t="s">
        <v>72</v>
      </c>
    </row>
    <row r="56" spans="1:1" x14ac:dyDescent="0.25">
      <c r="A56" s="17" t="s">
        <v>417</v>
      </c>
    </row>
    <row r="57" spans="1:1" x14ac:dyDescent="0.25">
      <c r="A57" t="s">
        <v>71</v>
      </c>
    </row>
    <row r="58" spans="1:1" x14ac:dyDescent="0.25">
      <c r="A58" t="s">
        <v>58</v>
      </c>
    </row>
    <row r="59" spans="1:1" x14ac:dyDescent="0.25">
      <c r="A59" t="s">
        <v>418</v>
      </c>
    </row>
    <row r="60" spans="1:1" x14ac:dyDescent="0.25">
      <c r="A60" t="s">
        <v>72</v>
      </c>
    </row>
    <row r="61" spans="1:1" x14ac:dyDescent="0.25">
      <c r="A61" s="17" t="s">
        <v>419</v>
      </c>
    </row>
    <row r="62" spans="1:1" x14ac:dyDescent="0.25">
      <c r="A62" t="s">
        <v>73</v>
      </c>
    </row>
    <row r="63" spans="1:1" x14ac:dyDescent="0.25">
      <c r="A63" t="s">
        <v>10</v>
      </c>
    </row>
    <row r="64" spans="1:1" x14ac:dyDescent="0.25">
      <c r="A64" t="s">
        <v>418</v>
      </c>
    </row>
    <row r="65" spans="1:1" x14ac:dyDescent="0.25">
      <c r="A65" t="s">
        <v>72</v>
      </c>
    </row>
    <row r="67" spans="1:1" x14ac:dyDescent="0.25">
      <c r="A67" s="17" t="s">
        <v>420</v>
      </c>
    </row>
    <row r="68" spans="1:1" x14ac:dyDescent="0.25">
      <c r="A68" t="s">
        <v>71</v>
      </c>
    </row>
    <row r="69" spans="1:1" x14ac:dyDescent="0.25">
      <c r="A69" t="s">
        <v>7</v>
      </c>
    </row>
    <row r="70" spans="1:1" x14ac:dyDescent="0.25">
      <c r="A70" t="s">
        <v>421</v>
      </c>
    </row>
    <row r="71" spans="1:1" x14ac:dyDescent="0.25">
      <c r="A71" t="s">
        <v>72</v>
      </c>
    </row>
    <row r="72" spans="1:1" x14ac:dyDescent="0.25">
      <c r="A72" s="17" t="s">
        <v>422</v>
      </c>
    </row>
    <row r="73" spans="1:1" x14ac:dyDescent="0.25">
      <c r="A73" t="s">
        <v>73</v>
      </c>
    </row>
    <row r="74" spans="1:1" x14ac:dyDescent="0.25">
      <c r="A74" t="s">
        <v>10</v>
      </c>
    </row>
    <row r="75" spans="1:1" x14ac:dyDescent="0.25">
      <c r="A75" t="s">
        <v>421</v>
      </c>
    </row>
    <row r="76" spans="1:1" x14ac:dyDescent="0.25">
      <c r="A76" t="s">
        <v>72</v>
      </c>
    </row>
    <row r="78" spans="1:1" x14ac:dyDescent="0.25">
      <c r="A78" s="17" t="s">
        <v>105</v>
      </c>
    </row>
    <row r="79" spans="1:1" x14ac:dyDescent="0.25">
      <c r="A79" t="s">
        <v>102</v>
      </c>
    </row>
    <row r="80" spans="1:1" x14ac:dyDescent="0.25">
      <c r="A80" t="s">
        <v>7</v>
      </c>
    </row>
    <row r="81" spans="1:1" x14ac:dyDescent="0.25">
      <c r="A81" t="s">
        <v>59</v>
      </c>
    </row>
    <row r="82" spans="1:1" x14ac:dyDescent="0.25">
      <c r="A82" t="s">
        <v>103</v>
      </c>
    </row>
    <row r="83" spans="1:1" x14ac:dyDescent="0.25">
      <c r="A83" s="17" t="s">
        <v>106</v>
      </c>
    </row>
    <row r="84" spans="1:1" x14ac:dyDescent="0.25">
      <c r="A84" t="s">
        <v>104</v>
      </c>
    </row>
    <row r="85" spans="1:1" x14ac:dyDescent="0.25">
      <c r="A85" t="s">
        <v>10</v>
      </c>
    </row>
    <row r="86" spans="1:1" x14ac:dyDescent="0.25">
      <c r="A86" t="s">
        <v>59</v>
      </c>
    </row>
    <row r="87" spans="1:1" x14ac:dyDescent="0.25">
      <c r="A87" t="s">
        <v>103</v>
      </c>
    </row>
    <row r="89" spans="1:1" x14ac:dyDescent="0.25">
      <c r="A89" s="17" t="s">
        <v>128</v>
      </c>
    </row>
    <row r="90" spans="1:1" x14ac:dyDescent="0.25">
      <c r="A90" t="s">
        <v>122</v>
      </c>
    </row>
    <row r="91" spans="1:1" x14ac:dyDescent="0.25">
      <c r="A91" t="s">
        <v>113</v>
      </c>
    </row>
    <row r="92" spans="1:1" x14ac:dyDescent="0.25">
      <c r="A92" t="s">
        <v>59</v>
      </c>
    </row>
    <row r="93" spans="1:1" x14ac:dyDescent="0.25">
      <c r="A93" t="s">
        <v>123</v>
      </c>
    </row>
    <row r="94" spans="1:1" x14ac:dyDescent="0.25">
      <c r="A94" s="17" t="s">
        <v>129</v>
      </c>
    </row>
    <row r="95" spans="1:1" x14ac:dyDescent="0.25">
      <c r="A95" t="s">
        <v>120</v>
      </c>
    </row>
    <row r="96" spans="1:1" x14ac:dyDescent="0.25">
      <c r="A96" t="s">
        <v>115</v>
      </c>
    </row>
    <row r="97" spans="1:1" x14ac:dyDescent="0.25">
      <c r="A97" t="s">
        <v>59</v>
      </c>
    </row>
    <row r="98" spans="1:1" x14ac:dyDescent="0.25">
      <c r="A98" t="s">
        <v>121</v>
      </c>
    </row>
    <row r="101" spans="1:1" x14ac:dyDescent="0.25">
      <c r="A101" s="17" t="s">
        <v>134</v>
      </c>
    </row>
    <row r="102" spans="1:1" x14ac:dyDescent="0.25">
      <c r="A102" t="s">
        <v>131</v>
      </c>
    </row>
    <row r="103" spans="1:1" x14ac:dyDescent="0.25">
      <c r="A103" t="s">
        <v>7</v>
      </c>
    </row>
    <row r="104" spans="1:1" x14ac:dyDescent="0.25">
      <c r="A104" t="s">
        <v>132</v>
      </c>
    </row>
    <row r="105" spans="1:1" x14ac:dyDescent="0.25">
      <c r="A105" t="s">
        <v>39</v>
      </c>
    </row>
    <row r="106" spans="1:1" x14ac:dyDescent="0.25">
      <c r="A106" s="17" t="s">
        <v>135</v>
      </c>
    </row>
    <row r="107" spans="1:1" x14ac:dyDescent="0.25">
      <c r="A107" t="s">
        <v>133</v>
      </c>
    </row>
    <row r="108" spans="1:1" x14ac:dyDescent="0.25">
      <c r="A108" t="s">
        <v>10</v>
      </c>
    </row>
    <row r="109" spans="1:1" x14ac:dyDescent="0.25">
      <c r="A109" t="s">
        <v>132</v>
      </c>
    </row>
    <row r="110" spans="1:1" x14ac:dyDescent="0.25">
      <c r="A110" t="s">
        <v>39</v>
      </c>
    </row>
    <row r="114" spans="1:1" x14ac:dyDescent="0.25">
      <c r="A114" s="17" t="s">
        <v>233</v>
      </c>
    </row>
    <row r="115" spans="1:1" x14ac:dyDescent="0.25">
      <c r="A115" t="s">
        <v>222</v>
      </c>
    </row>
    <row r="116" spans="1:1" x14ac:dyDescent="0.25">
      <c r="A116" t="s">
        <v>210</v>
      </c>
    </row>
    <row r="117" spans="1:1" x14ac:dyDescent="0.25">
      <c r="A117" t="s">
        <v>211</v>
      </c>
    </row>
    <row r="118" spans="1:1" x14ac:dyDescent="0.25">
      <c r="A118" t="s">
        <v>223</v>
      </c>
    </row>
    <row r="120" spans="1:1" x14ac:dyDescent="0.25">
      <c r="A120" s="17" t="s">
        <v>234</v>
      </c>
    </row>
    <row r="121" spans="1:1" x14ac:dyDescent="0.25">
      <c r="A121" t="s">
        <v>226</v>
      </c>
    </row>
    <row r="122" spans="1:1" x14ac:dyDescent="0.25">
      <c r="A122" t="s">
        <v>210</v>
      </c>
    </row>
    <row r="123" spans="1:1" x14ac:dyDescent="0.25">
      <c r="A123" t="s">
        <v>227</v>
      </c>
    </row>
    <row r="124" spans="1:1" x14ac:dyDescent="0.25">
      <c r="A124" t="s">
        <v>228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C9" sqref="C9"/>
    </sheetView>
  </sheetViews>
  <sheetFormatPr defaultRowHeight="15" x14ac:dyDescent="0.25"/>
  <cols>
    <col min="4" max="4" width="14.28515625" customWidth="1"/>
    <col min="5" max="5" width="11.140625" customWidth="1"/>
  </cols>
  <sheetData>
    <row r="1" spans="1:6" x14ac:dyDescent="0.25">
      <c r="A1" s="9" t="s">
        <v>11</v>
      </c>
      <c r="B1" s="168" t="s">
        <v>75</v>
      </c>
      <c r="C1" s="9" t="s">
        <v>12</v>
      </c>
      <c r="D1" s="1" t="s">
        <v>415</v>
      </c>
      <c r="E1" s="168" t="s">
        <v>433</v>
      </c>
      <c r="F1" s="9" t="s">
        <v>12</v>
      </c>
    </row>
    <row r="2" spans="1:6" x14ac:dyDescent="0.25">
      <c r="A2" s="8" t="s">
        <v>13</v>
      </c>
      <c r="B2" s="18">
        <v>923</v>
      </c>
      <c r="C2" s="4">
        <f>B2/B$9</f>
        <v>0.15123709650991315</v>
      </c>
      <c r="D2" s="18">
        <f>E2-B2</f>
        <v>30750</v>
      </c>
      <c r="E2" s="18">
        <v>31673</v>
      </c>
      <c r="F2" s="4">
        <f>D2/D$9</f>
        <v>0.12362902447653662</v>
      </c>
    </row>
    <row r="3" spans="1:6" x14ac:dyDescent="0.25">
      <c r="A3" s="8" t="s">
        <v>14</v>
      </c>
      <c r="B3" s="18">
        <v>779</v>
      </c>
      <c r="C3" s="4">
        <f t="shared" ref="C3:C8" si="0">B3/B$9</f>
        <v>0.12764214320825823</v>
      </c>
      <c r="D3" s="18">
        <f t="shared" ref="D3:D9" si="1">E3-B3</f>
        <v>35246</v>
      </c>
      <c r="E3" s="18">
        <v>36025</v>
      </c>
      <c r="F3" s="4">
        <f t="shared" ref="F3:F8" si="2">D3/D$9</f>
        <v>0.14170499501463446</v>
      </c>
    </row>
    <row r="4" spans="1:6" x14ac:dyDescent="0.25">
      <c r="A4" s="8" t="s">
        <v>15</v>
      </c>
      <c r="B4" s="18">
        <v>779</v>
      </c>
      <c r="C4" s="4">
        <f t="shared" si="0"/>
        <v>0.12764214320825823</v>
      </c>
      <c r="D4" s="18">
        <f t="shared" si="1"/>
        <v>36636</v>
      </c>
      <c r="E4" s="18">
        <v>37415</v>
      </c>
      <c r="F4" s="4">
        <f t="shared" si="2"/>
        <v>0.14729342896658196</v>
      </c>
    </row>
    <row r="5" spans="1:6" x14ac:dyDescent="0.25">
      <c r="A5" s="8" t="s">
        <v>16</v>
      </c>
      <c r="B5" s="18">
        <v>806</v>
      </c>
      <c r="C5" s="4">
        <f t="shared" si="0"/>
        <v>0.13206619695231853</v>
      </c>
      <c r="D5" s="18">
        <f t="shared" si="1"/>
        <v>36125</v>
      </c>
      <c r="E5" s="18">
        <v>36931</v>
      </c>
      <c r="F5" s="4">
        <f t="shared" si="2"/>
        <v>0.14523897590942716</v>
      </c>
    </row>
    <row r="6" spans="1:6" x14ac:dyDescent="0.25">
      <c r="A6" s="8" t="s">
        <v>17</v>
      </c>
      <c r="B6" s="18">
        <v>852</v>
      </c>
      <c r="C6" s="4">
        <f t="shared" si="0"/>
        <v>0.13960347370145829</v>
      </c>
      <c r="D6" s="18">
        <f t="shared" si="1"/>
        <v>36321</v>
      </c>
      <c r="E6" s="18">
        <v>37173</v>
      </c>
      <c r="F6" s="4">
        <f t="shared" si="2"/>
        <v>0.14602698530121258</v>
      </c>
    </row>
    <row r="7" spans="1:6" x14ac:dyDescent="0.25">
      <c r="A7" s="8" t="s">
        <v>18</v>
      </c>
      <c r="B7" s="18">
        <v>887</v>
      </c>
      <c r="C7" s="4">
        <f t="shared" si="0"/>
        <v>0.14533835818449942</v>
      </c>
      <c r="D7" s="18">
        <f t="shared" si="1"/>
        <v>39062</v>
      </c>
      <c r="E7" s="18">
        <v>39949</v>
      </c>
      <c r="F7" s="4">
        <f t="shared" si="2"/>
        <v>0.15704705541796662</v>
      </c>
    </row>
    <row r="8" spans="1:6" x14ac:dyDescent="0.25">
      <c r="A8" s="8" t="s">
        <v>19</v>
      </c>
      <c r="B8" s="18">
        <v>1077</v>
      </c>
      <c r="C8" s="4">
        <f t="shared" si="0"/>
        <v>0.17647058823529413</v>
      </c>
      <c r="D8" s="18">
        <f t="shared" si="1"/>
        <v>34588</v>
      </c>
      <c r="E8" s="18">
        <v>35665</v>
      </c>
      <c r="F8" s="4">
        <f t="shared" si="2"/>
        <v>0.13905953491364059</v>
      </c>
    </row>
    <row r="9" spans="1:6" x14ac:dyDescent="0.25">
      <c r="B9">
        <f>SUM(B2:B8)</f>
        <v>6103</v>
      </c>
      <c r="D9" s="18">
        <f t="shared" si="1"/>
        <v>248728</v>
      </c>
      <c r="E9">
        <f>SUM(E2:E8)</f>
        <v>254831</v>
      </c>
    </row>
    <row r="21" spans="1:1" x14ac:dyDescent="0.25">
      <c r="A21" t="s">
        <v>63</v>
      </c>
    </row>
    <row r="22" spans="1:1" x14ac:dyDescent="0.25">
      <c r="A22" t="s">
        <v>7</v>
      </c>
    </row>
    <row r="23" spans="1:1" x14ac:dyDescent="0.25">
      <c r="A23" t="s">
        <v>59</v>
      </c>
    </row>
    <row r="24" spans="1:1" x14ac:dyDescent="0.25">
      <c r="A24" t="s">
        <v>21</v>
      </c>
    </row>
    <row r="26" spans="1:1" x14ac:dyDescent="0.25">
      <c r="A26" t="s">
        <v>20</v>
      </c>
    </row>
    <row r="27" spans="1:1" x14ac:dyDescent="0.25">
      <c r="A27" t="s">
        <v>10</v>
      </c>
    </row>
    <row r="28" spans="1:1" x14ac:dyDescent="0.25">
      <c r="A28" t="s">
        <v>59</v>
      </c>
    </row>
    <row r="29" spans="1:1" x14ac:dyDescent="0.25">
      <c r="A29" t="s">
        <v>21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64" workbookViewId="0">
      <selection activeCell="Q49" sqref="Q49"/>
    </sheetView>
  </sheetViews>
  <sheetFormatPr defaultRowHeight="15" x14ac:dyDescent="0.25"/>
  <cols>
    <col min="1" max="1" width="17" customWidth="1"/>
  </cols>
  <sheetData>
    <row r="1" spans="1:5" x14ac:dyDescent="0.25">
      <c r="A1" s="21" t="s">
        <v>0</v>
      </c>
      <c r="B1" s="21" t="s">
        <v>1</v>
      </c>
      <c r="E1" t="s">
        <v>71</v>
      </c>
    </row>
    <row r="2" spans="1:5" x14ac:dyDescent="0.25">
      <c r="A2" s="22">
        <v>1</v>
      </c>
      <c r="B2" s="22">
        <v>116</v>
      </c>
      <c r="E2" t="s">
        <v>7</v>
      </c>
    </row>
    <row r="3" spans="1:5" x14ac:dyDescent="0.25">
      <c r="A3" s="22">
        <v>2</v>
      </c>
      <c r="B3" s="22">
        <v>93</v>
      </c>
      <c r="E3" t="s">
        <v>59</v>
      </c>
    </row>
    <row r="4" spans="1:5" x14ac:dyDescent="0.25">
      <c r="A4" s="22">
        <v>3</v>
      </c>
      <c r="B4" s="22">
        <v>254</v>
      </c>
      <c r="E4" t="s">
        <v>72</v>
      </c>
    </row>
    <row r="5" spans="1:5" x14ac:dyDescent="0.25">
      <c r="A5" s="22">
        <v>4</v>
      </c>
      <c r="B5" s="22">
        <v>514</v>
      </c>
    </row>
    <row r="6" spans="1:5" x14ac:dyDescent="0.25">
      <c r="A6" s="22">
        <v>5</v>
      </c>
      <c r="B6" s="22">
        <v>757</v>
      </c>
    </row>
    <row r="7" spans="1:5" x14ac:dyDescent="0.25">
      <c r="A7" s="22">
        <v>6</v>
      </c>
      <c r="B7" s="22">
        <v>833</v>
      </c>
    </row>
    <row r="8" spans="1:5" x14ac:dyDescent="0.25">
      <c r="A8" s="22">
        <v>7</v>
      </c>
      <c r="B8" s="22">
        <v>914</v>
      </c>
    </row>
    <row r="9" spans="1:5" x14ac:dyDescent="0.25">
      <c r="A9" s="22">
        <v>8</v>
      </c>
      <c r="B9" s="22">
        <v>839</v>
      </c>
    </row>
    <row r="10" spans="1:5" x14ac:dyDescent="0.25">
      <c r="A10" s="22">
        <v>9</v>
      </c>
      <c r="B10" s="22">
        <v>792</v>
      </c>
    </row>
    <row r="11" spans="1:5" x14ac:dyDescent="0.25">
      <c r="A11" s="22">
        <v>10</v>
      </c>
      <c r="B11" s="22">
        <v>573</v>
      </c>
    </row>
    <row r="12" spans="1:5" x14ac:dyDescent="0.25">
      <c r="A12" s="22">
        <v>11</v>
      </c>
      <c r="B12" s="22">
        <v>286</v>
      </c>
    </row>
    <row r="13" spans="1:5" x14ac:dyDescent="0.25">
      <c r="A13" s="22">
        <v>12</v>
      </c>
      <c r="B13" s="22">
        <v>132</v>
      </c>
    </row>
    <row r="15" spans="1:5" x14ac:dyDescent="0.25">
      <c r="A15" s="21" t="s">
        <v>0</v>
      </c>
      <c r="B15" s="21" t="s">
        <v>3</v>
      </c>
      <c r="E15" t="s">
        <v>73</v>
      </c>
    </row>
    <row r="16" spans="1:5" x14ac:dyDescent="0.25">
      <c r="A16" s="22">
        <v>1</v>
      </c>
      <c r="B16" s="22">
        <v>19799</v>
      </c>
      <c r="E16" t="s">
        <v>10</v>
      </c>
    </row>
    <row r="17" spans="1:6" x14ac:dyDescent="0.25">
      <c r="A17" s="22">
        <v>2</v>
      </c>
      <c r="B17" s="22">
        <v>17570</v>
      </c>
      <c r="E17" t="s">
        <v>59</v>
      </c>
    </row>
    <row r="18" spans="1:6" x14ac:dyDescent="0.25">
      <c r="A18" s="22">
        <v>3</v>
      </c>
      <c r="B18" s="22">
        <v>20648</v>
      </c>
      <c r="E18" t="s">
        <v>72</v>
      </c>
    </row>
    <row r="19" spans="1:6" x14ac:dyDescent="0.25">
      <c r="A19" s="22">
        <v>4</v>
      </c>
      <c r="B19" s="22">
        <v>20740</v>
      </c>
    </row>
    <row r="20" spans="1:6" x14ac:dyDescent="0.25">
      <c r="A20" s="22">
        <v>5</v>
      </c>
      <c r="B20" s="22">
        <v>23892</v>
      </c>
    </row>
    <row r="21" spans="1:6" x14ac:dyDescent="0.25">
      <c r="A21" s="22">
        <v>6</v>
      </c>
      <c r="B21" s="22">
        <v>23755</v>
      </c>
    </row>
    <row r="22" spans="1:6" x14ac:dyDescent="0.25">
      <c r="A22" s="22">
        <v>7</v>
      </c>
      <c r="B22" s="22">
        <v>22936</v>
      </c>
    </row>
    <row r="23" spans="1:6" x14ac:dyDescent="0.25">
      <c r="A23" s="22">
        <v>8</v>
      </c>
      <c r="B23" s="22">
        <v>22196</v>
      </c>
    </row>
    <row r="24" spans="1:6" x14ac:dyDescent="0.25">
      <c r="A24" s="22">
        <v>9</v>
      </c>
      <c r="B24" s="22">
        <v>22160</v>
      </c>
    </row>
    <row r="25" spans="1:6" x14ac:dyDescent="0.25">
      <c r="A25" s="22">
        <v>10</v>
      </c>
      <c r="B25" s="22">
        <v>22458</v>
      </c>
    </row>
    <row r="26" spans="1:6" x14ac:dyDescent="0.25">
      <c r="A26" s="22">
        <v>11</v>
      </c>
      <c r="B26" s="22">
        <v>19867</v>
      </c>
    </row>
    <row r="27" spans="1:6" x14ac:dyDescent="0.25">
      <c r="A27" s="22">
        <v>12</v>
      </c>
      <c r="B27" s="22">
        <v>18810</v>
      </c>
    </row>
    <row r="32" spans="1:6" x14ac:dyDescent="0.25">
      <c r="A32" t="s">
        <v>74</v>
      </c>
      <c r="B32" t="s">
        <v>75</v>
      </c>
      <c r="D32" t="s">
        <v>76</v>
      </c>
      <c r="F32" t="s">
        <v>414</v>
      </c>
    </row>
    <row r="33" spans="1:7" x14ac:dyDescent="0.25">
      <c r="A33" s="22" t="s">
        <v>77</v>
      </c>
      <c r="B33" s="22">
        <v>116</v>
      </c>
      <c r="C33" s="16">
        <f>B33/B$45</f>
        <v>1.9007045715222021E-2</v>
      </c>
      <c r="D33" s="22">
        <v>19799</v>
      </c>
      <c r="E33" s="16">
        <f>F33/F$45</f>
        <v>7.9134637033225055E-2</v>
      </c>
      <c r="F33">
        <f>D33-B33</f>
        <v>19683</v>
      </c>
      <c r="G33" s="16"/>
    </row>
    <row r="34" spans="1:7" x14ac:dyDescent="0.25">
      <c r="A34" s="22" t="s">
        <v>78</v>
      </c>
      <c r="B34" s="22">
        <v>93</v>
      </c>
      <c r="C34" s="16">
        <f t="shared" ref="C34:C44" si="0">B34/B$45</f>
        <v>1.5238407340652139E-2</v>
      </c>
      <c r="D34" s="22">
        <v>17570</v>
      </c>
      <c r="E34" s="16">
        <f t="shared" ref="E34:E44" si="1">F34/F$45</f>
        <v>7.026551091955871E-2</v>
      </c>
      <c r="F34">
        <f t="shared" ref="F34:F45" si="2">D34-B34</f>
        <v>17477</v>
      </c>
      <c r="G34" s="16"/>
    </row>
    <row r="35" spans="1:7" x14ac:dyDescent="0.25">
      <c r="A35" s="22" t="s">
        <v>79</v>
      </c>
      <c r="B35" s="22">
        <v>254</v>
      </c>
      <c r="C35" s="16">
        <f t="shared" si="0"/>
        <v>4.1618875962641327E-2</v>
      </c>
      <c r="D35" s="22">
        <v>20648</v>
      </c>
      <c r="E35" s="16">
        <f t="shared" si="1"/>
        <v>8.1993181306487403E-2</v>
      </c>
      <c r="F35">
        <f t="shared" si="2"/>
        <v>20394</v>
      </c>
      <c r="G35" s="16"/>
    </row>
    <row r="36" spans="1:7" x14ac:dyDescent="0.25">
      <c r="A36" s="22" t="s">
        <v>80</v>
      </c>
      <c r="B36" s="22">
        <v>514</v>
      </c>
      <c r="C36" s="16">
        <f t="shared" si="0"/>
        <v>8.4220874979518273E-2</v>
      </c>
      <c r="D36" s="22">
        <v>20740</v>
      </c>
      <c r="E36" s="16">
        <f t="shared" si="1"/>
        <v>8.1317744684957061E-2</v>
      </c>
      <c r="F36">
        <f t="shared" si="2"/>
        <v>20226</v>
      </c>
      <c r="G36" s="16"/>
    </row>
    <row r="37" spans="1:7" x14ac:dyDescent="0.25">
      <c r="A37" s="22" t="s">
        <v>81</v>
      </c>
      <c r="B37" s="22">
        <v>757</v>
      </c>
      <c r="C37" s="16">
        <f t="shared" si="0"/>
        <v>0.12403735867606096</v>
      </c>
      <c r="D37" s="22">
        <v>23892</v>
      </c>
      <c r="E37" s="16">
        <f t="shared" si="1"/>
        <v>9.3013251423241447E-2</v>
      </c>
      <c r="F37">
        <f t="shared" si="2"/>
        <v>23135</v>
      </c>
      <c r="G37" s="16"/>
    </row>
    <row r="38" spans="1:7" x14ac:dyDescent="0.25">
      <c r="A38" s="22" t="s">
        <v>82</v>
      </c>
      <c r="B38" s="22">
        <v>833</v>
      </c>
      <c r="C38" s="16">
        <f t="shared" si="0"/>
        <v>0.13649025069637882</v>
      </c>
      <c r="D38" s="22">
        <v>23755</v>
      </c>
      <c r="E38" s="16">
        <f t="shared" si="1"/>
        <v>9.2156894278086904E-2</v>
      </c>
      <c r="F38">
        <f t="shared" si="2"/>
        <v>22922</v>
      </c>
      <c r="G38" s="16"/>
    </row>
    <row r="39" spans="1:7" x14ac:dyDescent="0.25">
      <c r="A39" s="22" t="s">
        <v>83</v>
      </c>
      <c r="B39" s="22">
        <v>914</v>
      </c>
      <c r="C39" s="16">
        <f t="shared" si="0"/>
        <v>0.14976241192855971</v>
      </c>
      <c r="D39" s="22">
        <v>22936</v>
      </c>
      <c r="E39" s="16">
        <f t="shared" si="1"/>
        <v>8.8538483805602905E-2</v>
      </c>
      <c r="F39">
        <f t="shared" si="2"/>
        <v>22022</v>
      </c>
      <c r="G39" s="16"/>
    </row>
    <row r="40" spans="1:7" x14ac:dyDescent="0.25">
      <c r="A40" s="22" t="s">
        <v>84</v>
      </c>
      <c r="B40" s="22">
        <v>839</v>
      </c>
      <c r="C40" s="16">
        <f t="shared" si="0"/>
        <v>0.13747337375061444</v>
      </c>
      <c r="D40" s="22">
        <v>22196</v>
      </c>
      <c r="E40" s="16">
        <f t="shared" si="1"/>
        <v>8.5864880512045286E-2</v>
      </c>
      <c r="F40">
        <f t="shared" si="2"/>
        <v>21357</v>
      </c>
      <c r="G40" s="16"/>
    </row>
    <row r="41" spans="1:7" x14ac:dyDescent="0.25">
      <c r="A41" s="22" t="s">
        <v>85</v>
      </c>
      <c r="B41" s="22">
        <v>792</v>
      </c>
      <c r="C41" s="16">
        <f t="shared" si="0"/>
        <v>0.12977224315910207</v>
      </c>
      <c r="D41" s="22">
        <v>22160</v>
      </c>
      <c r="E41" s="16">
        <f t="shared" si="1"/>
        <v>8.5909105528931204E-2</v>
      </c>
      <c r="F41">
        <f t="shared" si="2"/>
        <v>21368</v>
      </c>
      <c r="G41" s="16"/>
    </row>
    <row r="42" spans="1:7" x14ac:dyDescent="0.25">
      <c r="A42" s="22" t="s">
        <v>86</v>
      </c>
      <c r="B42" s="22">
        <v>573</v>
      </c>
      <c r="C42" s="16">
        <f t="shared" si="0"/>
        <v>9.3888251679501891E-2</v>
      </c>
      <c r="D42" s="22">
        <v>22458</v>
      </c>
      <c r="E42" s="16">
        <f t="shared" si="1"/>
        <v>8.7987681322569233E-2</v>
      </c>
      <c r="F42">
        <f t="shared" si="2"/>
        <v>21885</v>
      </c>
      <c r="G42" s="16"/>
    </row>
    <row r="43" spans="1:7" x14ac:dyDescent="0.25">
      <c r="A43" s="22" t="s">
        <v>87</v>
      </c>
      <c r="B43" s="22">
        <v>286</v>
      </c>
      <c r="C43" s="16">
        <f t="shared" si="0"/>
        <v>4.6862198918564642E-2</v>
      </c>
      <c r="D43" s="22">
        <v>19867</v>
      </c>
      <c r="E43" s="16">
        <f t="shared" si="1"/>
        <v>7.8724550513010194E-2</v>
      </c>
      <c r="F43">
        <f t="shared" si="2"/>
        <v>19581</v>
      </c>
      <c r="G43" s="16"/>
    </row>
    <row r="44" spans="1:7" x14ac:dyDescent="0.25">
      <c r="A44" s="22" t="s">
        <v>88</v>
      </c>
      <c r="B44" s="22">
        <v>132</v>
      </c>
      <c r="C44" s="16">
        <f t="shared" si="0"/>
        <v>2.1628707193183681E-2</v>
      </c>
      <c r="D44" s="22">
        <v>18810</v>
      </c>
      <c r="E44" s="16">
        <f t="shared" si="1"/>
        <v>7.5094078672284584E-2</v>
      </c>
      <c r="F44">
        <f t="shared" si="2"/>
        <v>18678</v>
      </c>
      <c r="G44" s="16"/>
    </row>
    <row r="45" spans="1:7" x14ac:dyDescent="0.25">
      <c r="A45" t="s">
        <v>42</v>
      </c>
      <c r="B45">
        <f>SUM(B33:B44)</f>
        <v>6103</v>
      </c>
      <c r="D45">
        <f>SUM(D33:D44)</f>
        <v>254831</v>
      </c>
      <c r="F45">
        <f t="shared" si="2"/>
        <v>248728</v>
      </c>
    </row>
    <row r="47" spans="1:7" ht="15.75" thickBot="1" x14ac:dyDescent="0.3"/>
    <row r="48" spans="1:7" x14ac:dyDescent="0.25">
      <c r="A48" s="102"/>
      <c r="B48" s="169" t="s">
        <v>201</v>
      </c>
      <c r="C48" s="170"/>
      <c r="D48" s="171" t="s">
        <v>366</v>
      </c>
      <c r="E48" s="170"/>
      <c r="F48" s="172" t="s">
        <v>415</v>
      </c>
      <c r="G48" s="173"/>
    </row>
    <row r="49" spans="1:7" ht="66.75" customHeight="1" thickBot="1" x14ac:dyDescent="0.3">
      <c r="A49" s="103" t="s">
        <v>367</v>
      </c>
      <c r="B49" s="105">
        <f>B38+B39+B40</f>
        <v>2586</v>
      </c>
      <c r="C49" s="101">
        <f>B49/B45</f>
        <v>0.42372603637555301</v>
      </c>
      <c r="D49" s="104">
        <f>D38+D39+D40</f>
        <v>68887</v>
      </c>
      <c r="E49" s="101">
        <f>D49/D45</f>
        <v>0.27032425411351052</v>
      </c>
      <c r="F49" s="104">
        <f>D49-B49</f>
        <v>66301</v>
      </c>
      <c r="G49" s="101">
        <f>F49/F45</f>
        <v>0.26656025859573512</v>
      </c>
    </row>
    <row r="52" spans="1:7" x14ac:dyDescent="0.25">
      <c r="B52" s="162" t="s">
        <v>0</v>
      </c>
      <c r="C52" t="s">
        <v>416</v>
      </c>
    </row>
    <row r="53" spans="1:7" x14ac:dyDescent="0.25">
      <c r="B53" s="163">
        <v>1</v>
      </c>
      <c r="C53" s="163">
        <v>53</v>
      </c>
      <c r="D53" s="16">
        <f>C53/C$65</f>
        <v>2.1748050882232254E-2</v>
      </c>
      <c r="E53" s="163">
        <v>8639</v>
      </c>
      <c r="F53" s="16">
        <f>E53/E$65</f>
        <v>7.7466620037841091E-2</v>
      </c>
    </row>
    <row r="54" spans="1:7" x14ac:dyDescent="0.25">
      <c r="B54" s="163">
        <v>2</v>
      </c>
      <c r="C54" s="163">
        <v>28</v>
      </c>
      <c r="D54" s="16">
        <f t="shared" ref="D54:D64" si="3">C54/C$65</f>
        <v>1.1489536315141567E-2</v>
      </c>
      <c r="E54" s="163">
        <v>7846</v>
      </c>
      <c r="F54" s="16">
        <f t="shared" ref="F54:F64" si="4">E54/E$65</f>
        <v>7.0355724136694192E-2</v>
      </c>
    </row>
    <row r="55" spans="1:7" x14ac:dyDescent="0.25">
      <c r="B55" s="163">
        <v>3</v>
      </c>
      <c r="C55" s="163">
        <v>111</v>
      </c>
      <c r="D55" s="16">
        <f t="shared" si="3"/>
        <v>4.5547804677882643E-2</v>
      </c>
      <c r="E55" s="163">
        <v>8974</v>
      </c>
      <c r="F55" s="16">
        <f t="shared" si="4"/>
        <v>8.0470592455097342E-2</v>
      </c>
    </row>
    <row r="56" spans="1:7" x14ac:dyDescent="0.25">
      <c r="B56" s="163">
        <v>4</v>
      </c>
      <c r="C56" s="163">
        <v>215</v>
      </c>
      <c r="D56" s="16">
        <f t="shared" si="3"/>
        <v>8.82232252769799E-2</v>
      </c>
      <c r="E56" s="163">
        <v>9003</v>
      </c>
      <c r="F56" s="16">
        <f t="shared" si="4"/>
        <v>8.073063782853146E-2</v>
      </c>
    </row>
    <row r="57" spans="1:7" x14ac:dyDescent="0.25">
      <c r="B57" s="163">
        <v>5</v>
      </c>
      <c r="C57" s="163">
        <v>293</v>
      </c>
      <c r="D57" s="16">
        <f t="shared" si="3"/>
        <v>0.12022979072630283</v>
      </c>
      <c r="E57" s="163">
        <v>10364</v>
      </c>
      <c r="F57" s="16">
        <f t="shared" si="4"/>
        <v>9.293483621625015E-2</v>
      </c>
    </row>
    <row r="58" spans="1:7" x14ac:dyDescent="0.25">
      <c r="B58" s="163">
        <v>6</v>
      </c>
      <c r="C58" s="163">
        <v>339</v>
      </c>
      <c r="D58" s="16">
        <f t="shared" si="3"/>
        <v>0.1391054575297497</v>
      </c>
      <c r="E58" s="163">
        <v>10377</v>
      </c>
      <c r="F58" s="16">
        <f t="shared" si="4"/>
        <v>9.3051408280203377E-2</v>
      </c>
    </row>
    <row r="59" spans="1:7" x14ac:dyDescent="0.25">
      <c r="B59" s="163">
        <v>7</v>
      </c>
      <c r="C59" s="163">
        <v>358</v>
      </c>
      <c r="D59" s="16">
        <f t="shared" si="3"/>
        <v>0.14690192860073861</v>
      </c>
      <c r="E59" s="163">
        <v>10013</v>
      </c>
      <c r="F59" s="16">
        <f t="shared" si="4"/>
        <v>8.9787390489512994E-2</v>
      </c>
    </row>
    <row r="60" spans="1:7" x14ac:dyDescent="0.25">
      <c r="B60" s="163">
        <v>8</v>
      </c>
      <c r="C60" s="163">
        <v>328</v>
      </c>
      <c r="D60" s="16">
        <f t="shared" si="3"/>
        <v>0.1345917111202298</v>
      </c>
      <c r="E60" s="163">
        <v>9297</v>
      </c>
      <c r="F60" s="16">
        <f t="shared" si="4"/>
        <v>8.3366959890242912E-2</v>
      </c>
    </row>
    <row r="61" spans="1:7" x14ac:dyDescent="0.25">
      <c r="B61" s="163">
        <v>9</v>
      </c>
      <c r="C61" s="163">
        <v>321</v>
      </c>
      <c r="D61" s="16">
        <f t="shared" si="3"/>
        <v>0.1317193270414444</v>
      </c>
      <c r="E61" s="163">
        <v>9850</v>
      </c>
      <c r="F61" s="16">
        <f t="shared" si="4"/>
        <v>8.8325756149176371E-2</v>
      </c>
    </row>
    <row r="62" spans="1:7" x14ac:dyDescent="0.25">
      <c r="B62" s="163">
        <v>10</v>
      </c>
      <c r="C62" s="163">
        <v>225</v>
      </c>
      <c r="D62" s="16">
        <f t="shared" si="3"/>
        <v>9.232663110381617E-2</v>
      </c>
      <c r="E62" s="163">
        <v>9735</v>
      </c>
      <c r="F62" s="16">
        <f t="shared" si="4"/>
        <v>8.7294541737282433E-2</v>
      </c>
    </row>
    <row r="63" spans="1:7" x14ac:dyDescent="0.25">
      <c r="B63" s="163">
        <v>11</v>
      </c>
      <c r="C63" s="163">
        <v>118</v>
      </c>
      <c r="D63" s="16">
        <f t="shared" si="3"/>
        <v>4.8420188756668037E-2</v>
      </c>
      <c r="E63" s="163">
        <v>8765</v>
      </c>
      <c r="F63" s="16">
        <f t="shared" si="4"/>
        <v>7.8596472350003138E-2</v>
      </c>
    </row>
    <row r="64" spans="1:7" x14ac:dyDescent="0.25">
      <c r="B64" s="163">
        <v>12</v>
      </c>
      <c r="C64" s="163">
        <v>48</v>
      </c>
      <c r="D64" s="16">
        <f t="shared" si="3"/>
        <v>1.9696347968814115E-2</v>
      </c>
      <c r="E64" s="163">
        <v>8656</v>
      </c>
      <c r="F64" s="16">
        <f t="shared" si="4"/>
        <v>7.7619060429164541E-2</v>
      </c>
    </row>
    <row r="65" spans="2:6" x14ac:dyDescent="0.25">
      <c r="C65">
        <f>SUM(C53:C64)</f>
        <v>2437</v>
      </c>
      <c r="E65">
        <f>SUM(E53:E64)</f>
        <v>111519</v>
      </c>
    </row>
    <row r="70" spans="2:6" x14ac:dyDescent="0.25">
      <c r="B70" s="162" t="s">
        <v>0</v>
      </c>
      <c r="C70" s="162" t="s">
        <v>1</v>
      </c>
      <c r="E70" s="162" t="s">
        <v>3</v>
      </c>
    </row>
    <row r="71" spans="2:6" x14ac:dyDescent="0.25">
      <c r="B71" s="163">
        <v>1</v>
      </c>
      <c r="C71" s="163">
        <v>6</v>
      </c>
      <c r="D71" s="16">
        <f>C71/C$83</f>
        <v>2.247191011235955E-2</v>
      </c>
      <c r="E71" s="163">
        <v>1636</v>
      </c>
      <c r="F71" s="16">
        <f>E71/E$83</f>
        <v>9.3187514240145819E-2</v>
      </c>
    </row>
    <row r="72" spans="2:6" x14ac:dyDescent="0.25">
      <c r="B72" s="163">
        <v>2</v>
      </c>
      <c r="C72" s="163">
        <v>1</v>
      </c>
      <c r="D72" s="16">
        <f t="shared" ref="D72:D82" si="5">C72/C$83</f>
        <v>3.7453183520599251E-3</v>
      </c>
      <c r="E72" s="163">
        <v>1355</v>
      </c>
      <c r="F72" s="16">
        <f t="shared" ref="F72:F82" si="6">E72/E$83</f>
        <v>7.7181590339485073E-2</v>
      </c>
    </row>
    <row r="73" spans="2:6" x14ac:dyDescent="0.25">
      <c r="B73" s="163">
        <v>3</v>
      </c>
      <c r="C73" s="163">
        <v>8</v>
      </c>
      <c r="D73" s="16">
        <f t="shared" si="5"/>
        <v>2.9962546816479401E-2</v>
      </c>
      <c r="E73" s="163">
        <v>1575</v>
      </c>
      <c r="F73" s="16">
        <f t="shared" si="6"/>
        <v>8.9712918660287078E-2</v>
      </c>
    </row>
    <row r="74" spans="2:6" x14ac:dyDescent="0.25">
      <c r="B74" s="163">
        <v>4</v>
      </c>
      <c r="C74" s="163">
        <v>16</v>
      </c>
      <c r="D74" s="16">
        <f t="shared" si="5"/>
        <v>5.9925093632958802E-2</v>
      </c>
      <c r="E74" s="163">
        <v>1331</v>
      </c>
      <c r="F74" s="16">
        <f t="shared" si="6"/>
        <v>7.5814536340852126E-2</v>
      </c>
    </row>
    <row r="75" spans="2:6" x14ac:dyDescent="0.25">
      <c r="B75" s="163">
        <v>5</v>
      </c>
      <c r="C75" s="163">
        <v>25</v>
      </c>
      <c r="D75" s="16">
        <f t="shared" si="5"/>
        <v>9.3632958801498134E-2</v>
      </c>
      <c r="E75" s="163">
        <v>1703</v>
      </c>
      <c r="F75" s="16">
        <f t="shared" si="6"/>
        <v>9.7003873319662787E-2</v>
      </c>
    </row>
    <row r="76" spans="2:6" x14ac:dyDescent="0.25">
      <c r="B76" s="163">
        <v>6</v>
      </c>
      <c r="C76" s="163">
        <v>42</v>
      </c>
      <c r="D76" s="16">
        <f t="shared" si="5"/>
        <v>0.15730337078651685</v>
      </c>
      <c r="E76" s="163">
        <v>1498</v>
      </c>
      <c r="F76" s="16">
        <f t="shared" si="6"/>
        <v>8.5326953748006376E-2</v>
      </c>
    </row>
    <row r="77" spans="2:6" x14ac:dyDescent="0.25">
      <c r="B77" s="163">
        <v>7</v>
      </c>
      <c r="C77" s="163">
        <v>34</v>
      </c>
      <c r="D77" s="16">
        <f t="shared" si="5"/>
        <v>0.12734082397003746</v>
      </c>
      <c r="E77" s="163">
        <v>1285</v>
      </c>
      <c r="F77" s="16">
        <f t="shared" si="6"/>
        <v>7.3194349510138978E-2</v>
      </c>
    </row>
    <row r="78" spans="2:6" x14ac:dyDescent="0.25">
      <c r="B78" s="163">
        <v>8</v>
      </c>
      <c r="C78" s="163">
        <v>34</v>
      </c>
      <c r="D78" s="16">
        <f t="shared" si="5"/>
        <v>0.12734082397003746</v>
      </c>
      <c r="E78" s="163">
        <v>1199</v>
      </c>
      <c r="F78" s="16">
        <f t="shared" si="6"/>
        <v>6.8295739348370924E-2</v>
      </c>
    </row>
    <row r="79" spans="2:6" x14ac:dyDescent="0.25">
      <c r="B79" s="163">
        <v>9</v>
      </c>
      <c r="C79" s="163">
        <v>35</v>
      </c>
      <c r="D79" s="16">
        <f t="shared" si="5"/>
        <v>0.13108614232209737</v>
      </c>
      <c r="E79" s="163">
        <v>1657</v>
      </c>
      <c r="F79" s="16">
        <f t="shared" si="6"/>
        <v>9.4383686488949653E-2</v>
      </c>
    </row>
    <row r="80" spans="2:6" x14ac:dyDescent="0.25">
      <c r="B80" s="163">
        <v>10</v>
      </c>
      <c r="C80" s="163">
        <v>42</v>
      </c>
      <c r="D80" s="16">
        <f t="shared" si="5"/>
        <v>0.15730337078651685</v>
      </c>
      <c r="E80" s="163">
        <v>1706</v>
      </c>
      <c r="F80" s="16">
        <f t="shared" si="6"/>
        <v>9.7174755069491914E-2</v>
      </c>
    </row>
    <row r="81" spans="2:6" x14ac:dyDescent="0.25">
      <c r="B81" s="163">
        <v>11</v>
      </c>
      <c r="C81" s="163">
        <v>19</v>
      </c>
      <c r="D81" s="16">
        <f t="shared" si="5"/>
        <v>7.116104868913857E-2</v>
      </c>
      <c r="E81" s="163">
        <v>1352</v>
      </c>
      <c r="F81" s="16">
        <f t="shared" si="6"/>
        <v>7.701070858965596E-2</v>
      </c>
    </row>
    <row r="82" spans="2:6" x14ac:dyDescent="0.25">
      <c r="B82" s="163">
        <v>12</v>
      </c>
      <c r="C82" s="163">
        <v>5</v>
      </c>
      <c r="D82" s="16">
        <f t="shared" si="5"/>
        <v>1.8726591760299626E-2</v>
      </c>
      <c r="E82" s="163">
        <v>1259</v>
      </c>
      <c r="F82" s="16">
        <f t="shared" si="6"/>
        <v>7.1713374344953298E-2</v>
      </c>
    </row>
    <row r="83" spans="2:6" x14ac:dyDescent="0.25">
      <c r="C83">
        <f>SUM(C71:C82)</f>
        <v>267</v>
      </c>
      <c r="E83">
        <f>SUM(E71:E82)</f>
        <v>17556</v>
      </c>
    </row>
  </sheetData>
  <mergeCells count="3">
    <mergeCell ref="B48:C48"/>
    <mergeCell ref="D48:E48"/>
    <mergeCell ref="F48:G4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7" workbookViewId="0">
      <selection activeCell="L33" sqref="L33"/>
    </sheetView>
  </sheetViews>
  <sheetFormatPr defaultRowHeight="15" x14ac:dyDescent="0.25"/>
  <sheetData>
    <row r="1" spans="1:6" x14ac:dyDescent="0.25">
      <c r="A1" s="10" t="s">
        <v>22</v>
      </c>
      <c r="B1" s="10" t="s">
        <v>23</v>
      </c>
      <c r="F1" t="s">
        <v>26</v>
      </c>
    </row>
    <row r="2" spans="1:6" x14ac:dyDescent="0.25">
      <c r="A2" s="11" t="s">
        <v>24</v>
      </c>
      <c r="B2" s="12">
        <v>1195</v>
      </c>
      <c r="F2" t="s">
        <v>27</v>
      </c>
    </row>
    <row r="3" spans="1:6" x14ac:dyDescent="0.25">
      <c r="A3" s="11" t="s">
        <v>25</v>
      </c>
      <c r="B3" s="12">
        <v>19423</v>
      </c>
      <c r="F3" t="s">
        <v>28</v>
      </c>
    </row>
    <row r="4" spans="1:6" x14ac:dyDescent="0.25">
      <c r="F4" t="s">
        <v>29</v>
      </c>
    </row>
    <row r="5" spans="1:6" x14ac:dyDescent="0.25">
      <c r="F5" t="s">
        <v>30</v>
      </c>
    </row>
    <row r="10" spans="1:6" x14ac:dyDescent="0.25">
      <c r="A10" s="10" t="s">
        <v>22</v>
      </c>
      <c r="B10" s="10" t="s">
        <v>23</v>
      </c>
      <c r="F10" t="s">
        <v>34</v>
      </c>
    </row>
    <row r="11" spans="1:6" x14ac:dyDescent="0.25">
      <c r="A11" s="11" t="s">
        <v>31</v>
      </c>
      <c r="B11" s="12">
        <v>1626</v>
      </c>
      <c r="F11" t="s">
        <v>66</v>
      </c>
    </row>
    <row r="12" spans="1:6" x14ac:dyDescent="0.25">
      <c r="A12" s="11" t="s">
        <v>24</v>
      </c>
      <c r="B12" s="12">
        <v>1195</v>
      </c>
      <c r="F12" t="s">
        <v>28</v>
      </c>
    </row>
    <row r="13" spans="1:6" x14ac:dyDescent="0.25">
      <c r="A13" s="11" t="s">
        <v>32</v>
      </c>
      <c r="B13" s="12">
        <v>11890</v>
      </c>
      <c r="F13" t="s">
        <v>67</v>
      </c>
    </row>
    <row r="14" spans="1:6" x14ac:dyDescent="0.25">
      <c r="A14" s="11" t="s">
        <v>33</v>
      </c>
      <c r="B14" s="12">
        <v>5907</v>
      </c>
      <c r="F14" t="s">
        <v>35</v>
      </c>
    </row>
    <row r="15" spans="1:6" x14ac:dyDescent="0.25">
      <c r="F15" t="s">
        <v>36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6"/>
  <sheetViews>
    <sheetView zoomScale="70" zoomScaleNormal="70" workbookViewId="0">
      <selection activeCell="H229" sqref="H229"/>
    </sheetView>
  </sheetViews>
  <sheetFormatPr defaultRowHeight="15" x14ac:dyDescent="0.25"/>
  <cols>
    <col min="1" max="1" width="14.42578125" customWidth="1"/>
    <col min="2" max="2" width="15" customWidth="1"/>
  </cols>
  <sheetData>
    <row r="1" spans="1:5" x14ac:dyDescent="0.25">
      <c r="A1" s="13" t="s">
        <v>37</v>
      </c>
      <c r="B1" s="19" t="s">
        <v>1</v>
      </c>
      <c r="E1" t="s">
        <v>38</v>
      </c>
    </row>
    <row r="2" spans="1:5" x14ac:dyDescent="0.25">
      <c r="A2" s="14"/>
      <c r="B2" s="20">
        <v>1064</v>
      </c>
      <c r="E2" t="s">
        <v>58</v>
      </c>
    </row>
    <row r="3" spans="1:5" x14ac:dyDescent="0.25">
      <c r="A3" s="15">
        <v>1</v>
      </c>
      <c r="B3" s="20">
        <v>725</v>
      </c>
      <c r="E3" t="s">
        <v>59</v>
      </c>
    </row>
    <row r="4" spans="1:5" x14ac:dyDescent="0.25">
      <c r="A4" s="15">
        <v>2</v>
      </c>
      <c r="B4" s="20">
        <v>910</v>
      </c>
      <c r="E4" t="s">
        <v>39</v>
      </c>
    </row>
    <row r="5" spans="1:5" x14ac:dyDescent="0.25">
      <c r="A5" s="15">
        <v>3</v>
      </c>
      <c r="B5" s="20">
        <v>433</v>
      </c>
    </row>
    <row r="6" spans="1:5" x14ac:dyDescent="0.25">
      <c r="A6" s="15">
        <v>4</v>
      </c>
      <c r="B6" s="20">
        <v>746</v>
      </c>
    </row>
    <row r="7" spans="1:5" x14ac:dyDescent="0.25">
      <c r="A7" s="15">
        <v>5</v>
      </c>
      <c r="B7" s="20">
        <v>79</v>
      </c>
    </row>
    <row r="8" spans="1:5" x14ac:dyDescent="0.25">
      <c r="A8" s="15">
        <v>6</v>
      </c>
      <c r="B8" s="20">
        <v>26</v>
      </c>
    </row>
    <row r="9" spans="1:5" x14ac:dyDescent="0.25">
      <c r="A9" s="15">
        <v>7</v>
      </c>
      <c r="B9" s="20">
        <v>67</v>
      </c>
    </row>
    <row r="10" spans="1:5" x14ac:dyDescent="0.25">
      <c r="A10" s="15">
        <v>8</v>
      </c>
      <c r="B10" s="20">
        <v>49</v>
      </c>
    </row>
    <row r="11" spans="1:5" x14ac:dyDescent="0.25">
      <c r="A11" s="15">
        <v>9</v>
      </c>
      <c r="B11" s="20">
        <v>1816</v>
      </c>
    </row>
    <row r="12" spans="1:5" x14ac:dyDescent="0.25">
      <c r="A12" s="15">
        <v>10</v>
      </c>
      <c r="B12" s="20">
        <v>188</v>
      </c>
    </row>
    <row r="15" spans="1:5" x14ac:dyDescent="0.25">
      <c r="A15" s="13" t="s">
        <v>37</v>
      </c>
      <c r="B15" s="19" t="s">
        <v>3</v>
      </c>
      <c r="E15" t="s">
        <v>40</v>
      </c>
    </row>
    <row r="16" spans="1:5" x14ac:dyDescent="0.25">
      <c r="A16" s="14"/>
      <c r="B16" s="20">
        <v>28211</v>
      </c>
      <c r="E16" t="s">
        <v>10</v>
      </c>
    </row>
    <row r="17" spans="1:5" x14ac:dyDescent="0.25">
      <c r="A17" s="15">
        <v>1</v>
      </c>
      <c r="B17" s="20">
        <v>51393</v>
      </c>
      <c r="E17" t="s">
        <v>59</v>
      </c>
    </row>
    <row r="18" spans="1:5" x14ac:dyDescent="0.25">
      <c r="A18" s="15">
        <v>2</v>
      </c>
      <c r="B18" s="20">
        <v>16239</v>
      </c>
      <c r="E18" t="s">
        <v>39</v>
      </c>
    </row>
    <row r="19" spans="1:5" x14ac:dyDescent="0.25">
      <c r="A19" s="15">
        <v>3</v>
      </c>
      <c r="B19" s="20">
        <v>7940</v>
      </c>
    </row>
    <row r="20" spans="1:5" x14ac:dyDescent="0.25">
      <c r="A20" s="15">
        <v>4</v>
      </c>
      <c r="B20" s="20">
        <v>30999</v>
      </c>
    </row>
    <row r="21" spans="1:5" x14ac:dyDescent="0.25">
      <c r="A21" s="15">
        <v>5</v>
      </c>
      <c r="B21" s="20">
        <v>1804</v>
      </c>
    </row>
    <row r="22" spans="1:5" x14ac:dyDescent="0.25">
      <c r="A22" s="15">
        <v>6</v>
      </c>
      <c r="B22" s="20">
        <v>634</v>
      </c>
    </row>
    <row r="23" spans="1:5" x14ac:dyDescent="0.25">
      <c r="A23" s="15">
        <v>7</v>
      </c>
      <c r="B23" s="20">
        <v>1881</v>
      </c>
    </row>
    <row r="24" spans="1:5" x14ac:dyDescent="0.25">
      <c r="A24" s="15">
        <v>8</v>
      </c>
      <c r="B24" s="20">
        <v>1645</v>
      </c>
    </row>
    <row r="25" spans="1:5" x14ac:dyDescent="0.25">
      <c r="A25" s="15">
        <v>9</v>
      </c>
      <c r="B25" s="20">
        <v>110200</v>
      </c>
    </row>
    <row r="26" spans="1:5" x14ac:dyDescent="0.25">
      <c r="A26" s="15">
        <v>10</v>
      </c>
      <c r="B26" s="20">
        <v>3885</v>
      </c>
    </row>
    <row r="29" spans="1:5" x14ac:dyDescent="0.25">
      <c r="A29" t="str">
        <f>A1</f>
        <v>COLL_TYPE</v>
      </c>
      <c r="B29" t="s">
        <v>41</v>
      </c>
      <c r="C29" t="s">
        <v>43</v>
      </c>
      <c r="D29" t="s">
        <v>4</v>
      </c>
    </row>
    <row r="30" spans="1:5" x14ac:dyDescent="0.25">
      <c r="A30" t="s">
        <v>2</v>
      </c>
      <c r="B30">
        <f>B2</f>
        <v>1064</v>
      </c>
      <c r="C30" s="16">
        <f t="shared" ref="C30:C43" si="0">B30/B$44</f>
        <v>0.1095890410958904</v>
      </c>
      <c r="D30">
        <f t="shared" ref="D30:D40" si="1">B16</f>
        <v>28211</v>
      </c>
      <c r="E30" s="16">
        <f t="shared" ref="E30:E43" si="2">D30/D$44</f>
        <v>6.9228598422105256E-2</v>
      </c>
    </row>
    <row r="31" spans="1:5" x14ac:dyDescent="0.25">
      <c r="A31" t="s">
        <v>44</v>
      </c>
      <c r="B31">
        <f t="shared" ref="B31:B36" si="3">B3</f>
        <v>725</v>
      </c>
      <c r="C31" s="16">
        <f t="shared" si="0"/>
        <v>7.4672983829436601E-2</v>
      </c>
      <c r="D31">
        <f t="shared" si="1"/>
        <v>51393</v>
      </c>
      <c r="E31" s="16">
        <f t="shared" si="2"/>
        <v>0.1261162439724666</v>
      </c>
    </row>
    <row r="32" spans="1:5" x14ac:dyDescent="0.25">
      <c r="A32" t="s">
        <v>45</v>
      </c>
      <c r="B32">
        <f t="shared" si="3"/>
        <v>910</v>
      </c>
      <c r="C32" s="16">
        <f t="shared" si="0"/>
        <v>9.372746935832732E-2</v>
      </c>
      <c r="D32">
        <f t="shared" si="1"/>
        <v>16239</v>
      </c>
      <c r="E32" s="16">
        <f t="shared" si="2"/>
        <v>3.9849817793646707E-2</v>
      </c>
    </row>
    <row r="33" spans="1:5" x14ac:dyDescent="0.25">
      <c r="A33" t="s">
        <v>46</v>
      </c>
      <c r="B33">
        <f t="shared" si="3"/>
        <v>433</v>
      </c>
      <c r="C33" s="16">
        <f t="shared" si="0"/>
        <v>4.4597795859511791E-2</v>
      </c>
      <c r="D33">
        <f t="shared" si="1"/>
        <v>7940</v>
      </c>
      <c r="E33" s="16">
        <f t="shared" si="2"/>
        <v>1.9484423504006084E-2</v>
      </c>
    </row>
    <row r="34" spans="1:5" x14ac:dyDescent="0.25">
      <c r="A34" t="s">
        <v>47</v>
      </c>
      <c r="B34">
        <f t="shared" si="3"/>
        <v>746</v>
      </c>
      <c r="C34" s="16">
        <f t="shared" si="0"/>
        <v>7.6835925430013385E-2</v>
      </c>
      <c r="D34">
        <f t="shared" si="1"/>
        <v>30999</v>
      </c>
      <c r="E34" s="16">
        <f t="shared" si="2"/>
        <v>7.6070232267088742E-2</v>
      </c>
    </row>
    <row r="35" spans="1:5" x14ac:dyDescent="0.25">
      <c r="A35" t="s">
        <v>48</v>
      </c>
      <c r="B35">
        <f t="shared" si="3"/>
        <v>79</v>
      </c>
      <c r="C35" s="16">
        <f t="shared" si="0"/>
        <v>8.1367803069317124E-3</v>
      </c>
      <c r="D35">
        <f t="shared" si="1"/>
        <v>1804</v>
      </c>
      <c r="E35" s="16">
        <f t="shared" si="2"/>
        <v>4.4269395467540279E-3</v>
      </c>
    </row>
    <row r="36" spans="1:5" x14ac:dyDescent="0.25">
      <c r="A36" t="s">
        <v>49</v>
      </c>
      <c r="B36">
        <f t="shared" si="3"/>
        <v>26</v>
      </c>
      <c r="C36" s="16">
        <f t="shared" si="0"/>
        <v>2.6779276959522091E-3</v>
      </c>
      <c r="D36">
        <f t="shared" si="1"/>
        <v>634</v>
      </c>
      <c r="E36" s="16">
        <f t="shared" si="2"/>
        <v>1.5558091311763046E-3</v>
      </c>
    </row>
    <row r="37" spans="1:5" x14ac:dyDescent="0.25">
      <c r="A37" t="s">
        <v>50</v>
      </c>
      <c r="B37">
        <f t="shared" ref="B37:B40" si="4">B9</f>
        <v>67</v>
      </c>
      <c r="C37" s="16">
        <f t="shared" si="0"/>
        <v>6.9008136780306928E-3</v>
      </c>
      <c r="D37">
        <f t="shared" si="1"/>
        <v>1881</v>
      </c>
      <c r="E37" s="16">
        <f t="shared" si="2"/>
        <v>4.6158942835057238E-3</v>
      </c>
    </row>
    <row r="38" spans="1:5" x14ac:dyDescent="0.25">
      <c r="A38" t="s">
        <v>51</v>
      </c>
      <c r="B38">
        <f t="shared" si="4"/>
        <v>49</v>
      </c>
      <c r="C38" s="16">
        <f t="shared" si="0"/>
        <v>5.0468637346791634E-3</v>
      </c>
      <c r="D38">
        <f t="shared" si="1"/>
        <v>1645</v>
      </c>
      <c r="E38" s="16">
        <f t="shared" si="2"/>
        <v>4.0367602851498754E-3</v>
      </c>
    </row>
    <row r="39" spans="1:5" x14ac:dyDescent="0.25">
      <c r="A39" t="s">
        <v>52</v>
      </c>
      <c r="B39">
        <f t="shared" si="4"/>
        <v>1816</v>
      </c>
      <c r="C39" s="16">
        <f t="shared" si="0"/>
        <v>0.1870429498403543</v>
      </c>
      <c r="D39">
        <f t="shared" si="1"/>
        <v>110200</v>
      </c>
      <c r="E39" s="16">
        <f t="shared" si="2"/>
        <v>0.27042612974073937</v>
      </c>
    </row>
    <row r="40" spans="1:5" x14ac:dyDescent="0.25">
      <c r="A40" t="s">
        <v>53</v>
      </c>
      <c r="B40">
        <f t="shared" si="4"/>
        <v>188</v>
      </c>
      <c r="C40" s="16">
        <f t="shared" si="0"/>
        <v>1.9363477186115974E-2</v>
      </c>
      <c r="D40">
        <f t="shared" si="1"/>
        <v>3885</v>
      </c>
      <c r="E40" s="16">
        <f t="shared" si="2"/>
        <v>9.5336253542901307E-3</v>
      </c>
    </row>
    <row r="41" spans="1:5" x14ac:dyDescent="0.25">
      <c r="A41" t="s">
        <v>54</v>
      </c>
      <c r="B41">
        <f>B30+B39</f>
        <v>2880</v>
      </c>
      <c r="C41" s="16">
        <f t="shared" si="0"/>
        <v>0.2966319909362447</v>
      </c>
      <c r="D41">
        <f>D30+D39</f>
        <v>138411</v>
      </c>
      <c r="E41" s="16">
        <f t="shared" si="2"/>
        <v>0.33965472816284464</v>
      </c>
    </row>
    <row r="42" spans="1:5" x14ac:dyDescent="0.25">
      <c r="A42" t="s">
        <v>56</v>
      </c>
      <c r="B42">
        <f>B33+B40</f>
        <v>621</v>
      </c>
      <c r="C42" s="16">
        <f t="shared" si="0"/>
        <v>6.3961273045627764E-2</v>
      </c>
      <c r="D42">
        <f>D33+D40</f>
        <v>11825</v>
      </c>
      <c r="E42" s="16">
        <f t="shared" si="2"/>
        <v>2.9018048858296216E-2</v>
      </c>
    </row>
    <row r="43" spans="1:5" x14ac:dyDescent="0.25">
      <c r="A43" t="s">
        <v>55</v>
      </c>
      <c r="B43">
        <f>B35+B36</f>
        <v>105</v>
      </c>
      <c r="C43" s="16">
        <f t="shared" si="0"/>
        <v>1.0814708002883922E-2</v>
      </c>
      <c r="D43">
        <f>D35+D36</f>
        <v>2438</v>
      </c>
      <c r="E43" s="16">
        <f t="shared" si="2"/>
        <v>5.9827486779303321E-3</v>
      </c>
    </row>
    <row r="44" spans="1:5" x14ac:dyDescent="0.25">
      <c r="A44" t="s">
        <v>42</v>
      </c>
      <c r="B44">
        <f>SUM(B30:B43)</f>
        <v>9709</v>
      </c>
      <c r="D44">
        <f>SUM(D30:D43)</f>
        <v>407505</v>
      </c>
    </row>
    <row r="49" spans="1:5" x14ac:dyDescent="0.25">
      <c r="A49" s="17" t="s">
        <v>364</v>
      </c>
    </row>
    <row r="50" spans="1:5" x14ac:dyDescent="0.25">
      <c r="A50" t="str">
        <f>A29</f>
        <v>COLL_TYPE</v>
      </c>
      <c r="B50" t="s">
        <v>41</v>
      </c>
      <c r="C50" t="s">
        <v>365</v>
      </c>
      <c r="D50" t="s">
        <v>4</v>
      </c>
      <c r="E50" t="s">
        <v>365</v>
      </c>
    </row>
    <row r="51" spans="1:5" x14ac:dyDescent="0.25">
      <c r="A51" t="s">
        <v>91</v>
      </c>
      <c r="B51">
        <f>B31</f>
        <v>725</v>
      </c>
      <c r="C51" s="16">
        <f>B51/B$60</f>
        <v>0.22494570276140241</v>
      </c>
      <c r="D51">
        <f>D31</f>
        <v>51393</v>
      </c>
      <c r="E51" s="16">
        <f>D51/D$60</f>
        <v>0.19098530624986065</v>
      </c>
    </row>
    <row r="52" spans="1:5" x14ac:dyDescent="0.25">
      <c r="A52" t="s">
        <v>92</v>
      </c>
      <c r="B52">
        <f>B32</f>
        <v>910</v>
      </c>
      <c r="C52" s="16">
        <f t="shared" ref="C52:C58" si="5">B52/B$60</f>
        <v>0.28234564070741547</v>
      </c>
      <c r="D52">
        <f>D32</f>
        <v>16239</v>
      </c>
      <c r="E52" s="16">
        <f t="shared" ref="E52:E58" si="6">D52/D$60</f>
        <v>6.03469419608018E-2</v>
      </c>
    </row>
    <row r="53" spans="1:5" x14ac:dyDescent="0.25">
      <c r="A53" t="s">
        <v>93</v>
      </c>
      <c r="B53">
        <f>B34</f>
        <v>746</v>
      </c>
      <c r="C53" s="16">
        <f t="shared" si="5"/>
        <v>0.23146137139311201</v>
      </c>
      <c r="D53">
        <f>D34</f>
        <v>30999</v>
      </c>
      <c r="E53" s="16">
        <f t="shared" si="6"/>
        <v>0.11519766327008406</v>
      </c>
    </row>
    <row r="54" spans="1:5" x14ac:dyDescent="0.25">
      <c r="A54" t="s">
        <v>94</v>
      </c>
      <c r="B54">
        <f>B37</f>
        <v>67</v>
      </c>
      <c r="C54" s="16">
        <f t="shared" si="5"/>
        <v>2.0788085634502018E-2</v>
      </c>
      <c r="D54">
        <f>D37</f>
        <v>1881</v>
      </c>
      <c r="E54" s="16">
        <f t="shared" si="6"/>
        <v>6.9901224107560929E-3</v>
      </c>
    </row>
    <row r="55" spans="1:5" x14ac:dyDescent="0.25">
      <c r="A55" t="s">
        <v>95</v>
      </c>
      <c r="B55">
        <f>B38</f>
        <v>49</v>
      </c>
      <c r="C55" s="16">
        <f t="shared" si="5"/>
        <v>1.5203226807322371E-2</v>
      </c>
      <c r="D55">
        <f>D38</f>
        <v>1645</v>
      </c>
      <c r="E55" s="16">
        <f t="shared" si="6"/>
        <v>6.1131054575724467E-3</v>
      </c>
    </row>
    <row r="56" spans="1:5" x14ac:dyDescent="0.25">
      <c r="A56" t="s">
        <v>96</v>
      </c>
      <c r="B56">
        <f>B30+B39</f>
        <v>2880</v>
      </c>
      <c r="C56" s="16"/>
      <c r="D56">
        <f>D30+D39</f>
        <v>138411</v>
      </c>
      <c r="E56" s="16"/>
    </row>
    <row r="57" spans="1:5" x14ac:dyDescent="0.25">
      <c r="A57" t="s">
        <v>97</v>
      </c>
      <c r="B57">
        <f>B33+B40</f>
        <v>621</v>
      </c>
      <c r="C57" s="16">
        <f t="shared" si="5"/>
        <v>0.19267762953769779</v>
      </c>
      <c r="D57">
        <f>D33+D40</f>
        <v>11825</v>
      </c>
      <c r="E57" s="16">
        <f t="shared" si="6"/>
        <v>4.394375199744327E-2</v>
      </c>
    </row>
    <row r="58" spans="1:5" x14ac:dyDescent="0.25">
      <c r="A58" t="s">
        <v>98</v>
      </c>
      <c r="B58">
        <f>B35+B36</f>
        <v>105</v>
      </c>
      <c r="C58" s="16">
        <f t="shared" si="5"/>
        <v>3.2578343158547934E-2</v>
      </c>
      <c r="D58">
        <f>D35+D36</f>
        <v>2438</v>
      </c>
      <c r="E58" s="16">
        <f t="shared" si="6"/>
        <v>9.0600310672107141E-3</v>
      </c>
    </row>
    <row r="59" spans="1:5" x14ac:dyDescent="0.25">
      <c r="A59" t="s">
        <v>99</v>
      </c>
      <c r="B59">
        <f>SUM(B51:B58)</f>
        <v>6103</v>
      </c>
      <c r="D59">
        <f>D44</f>
        <v>407505</v>
      </c>
    </row>
    <row r="60" spans="1:5" x14ac:dyDescent="0.25">
      <c r="A60" t="s">
        <v>363</v>
      </c>
      <c r="B60">
        <f>B59-B56</f>
        <v>3223</v>
      </c>
      <c r="D60">
        <f>D59-D56</f>
        <v>269094</v>
      </c>
    </row>
    <row r="71" spans="1:6" x14ac:dyDescent="0.25">
      <c r="A71" s="19" t="s">
        <v>37</v>
      </c>
      <c r="B71" s="19" t="s">
        <v>1</v>
      </c>
      <c r="C71" s="19" t="s">
        <v>130</v>
      </c>
      <c r="F71" t="s">
        <v>131</v>
      </c>
    </row>
    <row r="72" spans="1:6" x14ac:dyDescent="0.25">
      <c r="A72" t="s">
        <v>2</v>
      </c>
      <c r="B72" s="20">
        <v>194</v>
      </c>
      <c r="C72" s="20">
        <v>204</v>
      </c>
      <c r="F72" t="s">
        <v>7</v>
      </c>
    </row>
    <row r="73" spans="1:6" x14ac:dyDescent="0.25">
      <c r="A73" t="s">
        <v>44</v>
      </c>
      <c r="B73" s="20">
        <v>115</v>
      </c>
      <c r="C73" s="20">
        <v>123</v>
      </c>
      <c r="F73" t="s">
        <v>132</v>
      </c>
    </row>
    <row r="74" spans="1:6" x14ac:dyDescent="0.25">
      <c r="A74" t="s">
        <v>45</v>
      </c>
      <c r="B74" s="20">
        <v>120</v>
      </c>
      <c r="C74" s="20">
        <v>127</v>
      </c>
      <c r="F74" t="s">
        <v>39</v>
      </c>
    </row>
    <row r="75" spans="1:6" x14ac:dyDescent="0.25">
      <c r="A75" t="s">
        <v>46</v>
      </c>
      <c r="B75" s="20">
        <v>99</v>
      </c>
      <c r="C75" s="20">
        <v>109</v>
      </c>
    </row>
    <row r="76" spans="1:6" x14ac:dyDescent="0.25">
      <c r="A76" t="s">
        <v>47</v>
      </c>
      <c r="B76" s="20">
        <v>143</v>
      </c>
      <c r="C76" s="20">
        <v>149</v>
      </c>
    </row>
    <row r="77" spans="1:6" x14ac:dyDescent="0.25">
      <c r="A77" t="s">
        <v>48</v>
      </c>
      <c r="B77" s="20">
        <v>5</v>
      </c>
      <c r="C77" s="20">
        <v>5</v>
      </c>
    </row>
    <row r="78" spans="1:6" x14ac:dyDescent="0.25">
      <c r="A78" t="s">
        <v>49</v>
      </c>
      <c r="B78" s="20">
        <v>6</v>
      </c>
      <c r="C78" s="20">
        <v>6</v>
      </c>
    </row>
    <row r="79" spans="1:6" x14ac:dyDescent="0.25">
      <c r="A79" t="s">
        <v>50</v>
      </c>
      <c r="B79" s="20">
        <v>17</v>
      </c>
      <c r="C79" s="20">
        <v>17</v>
      </c>
    </row>
    <row r="80" spans="1:6" x14ac:dyDescent="0.25">
      <c r="A80" t="s">
        <v>51</v>
      </c>
      <c r="B80" s="20">
        <v>6</v>
      </c>
      <c r="C80" s="20">
        <v>7</v>
      </c>
    </row>
    <row r="81" spans="1:6" x14ac:dyDescent="0.25">
      <c r="A81" t="s">
        <v>52</v>
      </c>
      <c r="B81" s="20">
        <v>402</v>
      </c>
      <c r="C81" s="20">
        <v>425</v>
      </c>
    </row>
    <row r="82" spans="1:6" x14ac:dyDescent="0.25">
      <c r="A82" t="s">
        <v>53</v>
      </c>
      <c r="B82" s="20">
        <v>23</v>
      </c>
      <c r="C82" s="20">
        <v>23</v>
      </c>
    </row>
    <row r="84" spans="1:6" x14ac:dyDescent="0.25">
      <c r="A84" s="19" t="s">
        <v>37</v>
      </c>
      <c r="B84" s="19" t="s">
        <v>3</v>
      </c>
      <c r="C84" s="19" t="s">
        <v>130</v>
      </c>
      <c r="F84" t="s">
        <v>133</v>
      </c>
    </row>
    <row r="85" spans="1:6" x14ac:dyDescent="0.25">
      <c r="A85" t="s">
        <v>2</v>
      </c>
      <c r="B85" s="20">
        <v>1333</v>
      </c>
      <c r="C85" s="20">
        <v>1618</v>
      </c>
      <c r="F85" t="s">
        <v>10</v>
      </c>
    </row>
    <row r="86" spans="1:6" x14ac:dyDescent="0.25">
      <c r="A86" t="s">
        <v>44</v>
      </c>
      <c r="B86" s="20">
        <v>1824</v>
      </c>
      <c r="C86" s="20">
        <v>2303</v>
      </c>
      <c r="F86" t="s">
        <v>132</v>
      </c>
    </row>
    <row r="87" spans="1:6" x14ac:dyDescent="0.25">
      <c r="A87" t="s">
        <v>45</v>
      </c>
      <c r="B87" s="20">
        <v>851</v>
      </c>
      <c r="C87" s="20">
        <v>1120</v>
      </c>
      <c r="F87" t="s">
        <v>39</v>
      </c>
    </row>
    <row r="88" spans="1:6" x14ac:dyDescent="0.25">
      <c r="A88" t="s">
        <v>46</v>
      </c>
      <c r="B88" s="20">
        <v>474</v>
      </c>
      <c r="C88" s="20">
        <v>607</v>
      </c>
    </row>
    <row r="89" spans="1:6" x14ac:dyDescent="0.25">
      <c r="A89" t="s">
        <v>47</v>
      </c>
      <c r="B89" s="20">
        <v>1560</v>
      </c>
      <c r="C89" s="20">
        <v>2020</v>
      </c>
    </row>
    <row r="90" spans="1:6" x14ac:dyDescent="0.25">
      <c r="A90" t="s">
        <v>48</v>
      </c>
      <c r="B90" s="20">
        <v>70</v>
      </c>
      <c r="C90" s="20">
        <v>100</v>
      </c>
    </row>
    <row r="91" spans="1:6" x14ac:dyDescent="0.25">
      <c r="A91" t="s">
        <v>49</v>
      </c>
      <c r="B91" s="20">
        <v>32</v>
      </c>
      <c r="C91" s="20">
        <v>43</v>
      </c>
    </row>
    <row r="92" spans="1:6" x14ac:dyDescent="0.25">
      <c r="A92" t="s">
        <v>50</v>
      </c>
      <c r="B92" s="20">
        <v>210</v>
      </c>
      <c r="C92" s="20">
        <v>267</v>
      </c>
    </row>
    <row r="93" spans="1:6" x14ac:dyDescent="0.25">
      <c r="A93" t="s">
        <v>51</v>
      </c>
      <c r="B93" s="20">
        <v>102</v>
      </c>
      <c r="C93" s="20">
        <v>137</v>
      </c>
    </row>
    <row r="94" spans="1:6" x14ac:dyDescent="0.25">
      <c r="A94" t="s">
        <v>52</v>
      </c>
      <c r="B94" s="20">
        <v>11167</v>
      </c>
      <c r="C94" s="20">
        <v>12060</v>
      </c>
    </row>
    <row r="95" spans="1:6" x14ac:dyDescent="0.25">
      <c r="A95" t="s">
        <v>53</v>
      </c>
      <c r="B95" s="20">
        <v>244</v>
      </c>
      <c r="C95" s="20">
        <v>319</v>
      </c>
    </row>
    <row r="99" spans="1:5" x14ac:dyDescent="0.25">
      <c r="B99" t="s">
        <v>41</v>
      </c>
      <c r="C99" t="s">
        <v>43</v>
      </c>
      <c r="D99" t="s">
        <v>4</v>
      </c>
    </row>
    <row r="100" spans="1:5" x14ac:dyDescent="0.25">
      <c r="A100" t="s">
        <v>91</v>
      </c>
      <c r="B100">
        <f>B73</f>
        <v>115</v>
      </c>
      <c r="C100" s="16">
        <f>B100/B$109</f>
        <v>0.21535580524344569</v>
      </c>
      <c r="D100">
        <f>B86</f>
        <v>1824</v>
      </c>
      <c r="E100" s="16">
        <f>D100/D$109</f>
        <v>0.33985466741196196</v>
      </c>
    </row>
    <row r="101" spans="1:5" x14ac:dyDescent="0.25">
      <c r="A101" t="s">
        <v>92</v>
      </c>
      <c r="B101">
        <f>B74</f>
        <v>120</v>
      </c>
      <c r="C101" s="16">
        <f t="shared" ref="C101:C107" si="7">B101/B$109</f>
        <v>0.2247191011235955</v>
      </c>
      <c r="D101">
        <f>B87</f>
        <v>851</v>
      </c>
      <c r="E101" s="16">
        <f t="shared" ref="E101:E107" si="8">D101/D$109</f>
        <v>0.15856158002608534</v>
      </c>
    </row>
    <row r="102" spans="1:5" x14ac:dyDescent="0.25">
      <c r="A102" t="s">
        <v>93</v>
      </c>
      <c r="B102">
        <f>B76</f>
        <v>143</v>
      </c>
      <c r="C102" s="16">
        <f t="shared" si="7"/>
        <v>0.26779026217228463</v>
      </c>
      <c r="D102">
        <f>B89</f>
        <v>1560</v>
      </c>
      <c r="E102" s="16">
        <f t="shared" si="8"/>
        <v>0.2906651760760201</v>
      </c>
    </row>
    <row r="103" spans="1:5" x14ac:dyDescent="0.25">
      <c r="A103" t="s">
        <v>94</v>
      </c>
      <c r="B103">
        <f>B79</f>
        <v>17</v>
      </c>
      <c r="C103" s="16">
        <f t="shared" si="7"/>
        <v>3.1835205992509365E-2</v>
      </c>
      <c r="D103">
        <f>B92</f>
        <v>210</v>
      </c>
      <c r="E103" s="16">
        <f t="shared" si="8"/>
        <v>3.9128004471771942E-2</v>
      </c>
    </row>
    <row r="104" spans="1:5" x14ac:dyDescent="0.25">
      <c r="A104" t="s">
        <v>95</v>
      </c>
      <c r="B104">
        <f>B80</f>
        <v>6</v>
      </c>
      <c r="C104" s="16">
        <f t="shared" si="7"/>
        <v>1.1235955056179775E-2</v>
      </c>
      <c r="D104">
        <f>B93</f>
        <v>102</v>
      </c>
      <c r="E104" s="16">
        <f t="shared" si="8"/>
        <v>1.9005030743432086E-2</v>
      </c>
    </row>
    <row r="105" spans="1:5" x14ac:dyDescent="0.25">
      <c r="A105" t="s">
        <v>96</v>
      </c>
      <c r="B105">
        <f>B72+B81</f>
        <v>596</v>
      </c>
      <c r="C105" s="16"/>
      <c r="D105">
        <f>B85+B94</f>
        <v>12500</v>
      </c>
      <c r="E105" s="16"/>
    </row>
    <row r="106" spans="1:5" x14ac:dyDescent="0.25">
      <c r="A106" t="s">
        <v>97</v>
      </c>
      <c r="B106">
        <f>B75+B82</f>
        <v>122</v>
      </c>
      <c r="C106" s="16">
        <f t="shared" si="7"/>
        <v>0.22846441947565543</v>
      </c>
      <c r="D106">
        <f>B88+B95</f>
        <v>718</v>
      </c>
      <c r="E106" s="16">
        <f t="shared" si="8"/>
        <v>0.13378051052729645</v>
      </c>
    </row>
    <row r="107" spans="1:5" x14ac:dyDescent="0.25">
      <c r="A107" t="s">
        <v>98</v>
      </c>
      <c r="B107">
        <f>B77+B78</f>
        <v>11</v>
      </c>
      <c r="C107" s="16">
        <f t="shared" si="7"/>
        <v>2.0599250936329586E-2</v>
      </c>
      <c r="D107">
        <f>B90+B91</f>
        <v>102</v>
      </c>
      <c r="E107" s="16">
        <f t="shared" si="8"/>
        <v>1.9005030743432086E-2</v>
      </c>
    </row>
    <row r="108" spans="1:5" x14ac:dyDescent="0.25">
      <c r="A108" t="s">
        <v>99</v>
      </c>
      <c r="B108">
        <f>SUM(B100:B107)</f>
        <v>1130</v>
      </c>
      <c r="C108" s="5"/>
      <c r="D108">
        <f>SUM(D100:D107)</f>
        <v>17867</v>
      </c>
    </row>
    <row r="109" spans="1:5" x14ac:dyDescent="0.25">
      <c r="A109" t="s">
        <v>363</v>
      </c>
      <c r="B109">
        <f>B108-B105</f>
        <v>534</v>
      </c>
      <c r="D109">
        <f t="shared" ref="D109" si="9">D108-D105</f>
        <v>5367</v>
      </c>
    </row>
    <row r="112" spans="1:5" x14ac:dyDescent="0.25">
      <c r="B112" t="s">
        <v>41</v>
      </c>
      <c r="C112" t="s">
        <v>43</v>
      </c>
      <c r="D112" t="s">
        <v>4</v>
      </c>
    </row>
    <row r="113" spans="1:12" x14ac:dyDescent="0.25">
      <c r="A113" t="s">
        <v>91</v>
      </c>
      <c r="B113">
        <f>C73</f>
        <v>123</v>
      </c>
      <c r="C113" s="16">
        <f>B113/B$121</f>
        <v>0.10292887029288703</v>
      </c>
      <c r="D113">
        <f>C86</f>
        <v>2303</v>
      </c>
      <c r="E113" s="16">
        <f>D113/D$121</f>
        <v>0.11182868796736914</v>
      </c>
    </row>
    <row r="114" spans="1:12" x14ac:dyDescent="0.25">
      <c r="A114" t="s">
        <v>92</v>
      </c>
      <c r="B114">
        <f>C74</f>
        <v>127</v>
      </c>
      <c r="C114" s="16">
        <f t="shared" ref="C114:C120" si="10">B114/B$121</f>
        <v>0.10627615062761506</v>
      </c>
      <c r="D114">
        <f>C87</f>
        <v>1120</v>
      </c>
      <c r="E114" s="16">
        <f t="shared" ref="E114:E120" si="11">D114/D$121</f>
        <v>5.4384772263766146E-2</v>
      </c>
    </row>
    <row r="115" spans="1:12" x14ac:dyDescent="0.25">
      <c r="A115" t="s">
        <v>93</v>
      </c>
      <c r="B115">
        <f>C76</f>
        <v>149</v>
      </c>
      <c r="C115" s="16">
        <f t="shared" si="10"/>
        <v>0.12468619246861924</v>
      </c>
      <c r="D115">
        <f>C89</f>
        <v>2020</v>
      </c>
      <c r="E115" s="16">
        <f t="shared" si="11"/>
        <v>9.8086821404292507E-2</v>
      </c>
    </row>
    <row r="116" spans="1:12" x14ac:dyDescent="0.25">
      <c r="A116" t="s">
        <v>94</v>
      </c>
      <c r="B116">
        <f>C79</f>
        <v>17</v>
      </c>
      <c r="C116" s="16">
        <f t="shared" si="10"/>
        <v>1.4225941422594143E-2</v>
      </c>
      <c r="D116">
        <f>C92</f>
        <v>267</v>
      </c>
      <c r="E116" s="16">
        <f t="shared" si="11"/>
        <v>1.2964941245022822E-2</v>
      </c>
    </row>
    <row r="117" spans="1:12" x14ac:dyDescent="0.25">
      <c r="A117" t="s">
        <v>95</v>
      </c>
      <c r="B117">
        <f>C80</f>
        <v>7</v>
      </c>
      <c r="C117" s="16">
        <f t="shared" si="10"/>
        <v>5.8577405857740588E-3</v>
      </c>
      <c r="D117">
        <f>C93</f>
        <v>137</v>
      </c>
      <c r="E117" s="16">
        <f t="shared" si="11"/>
        <v>6.6524230358356801E-3</v>
      </c>
    </row>
    <row r="118" spans="1:12" x14ac:dyDescent="0.25">
      <c r="A118" t="s">
        <v>96</v>
      </c>
      <c r="B118">
        <f>C72+C81</f>
        <v>629</v>
      </c>
      <c r="C118" s="16">
        <f t="shared" si="10"/>
        <v>0.52635983263598329</v>
      </c>
      <c r="D118">
        <f>C85+C94</f>
        <v>13678</v>
      </c>
      <c r="E118" s="16">
        <f t="shared" si="11"/>
        <v>0.66417403127124408</v>
      </c>
    </row>
    <row r="119" spans="1:12" x14ac:dyDescent="0.25">
      <c r="A119" t="s">
        <v>97</v>
      </c>
      <c r="B119">
        <f>C75+C82</f>
        <v>132</v>
      </c>
      <c r="C119" s="16">
        <f t="shared" si="10"/>
        <v>0.11046025104602511</v>
      </c>
      <c r="D119">
        <f>C88+C95</f>
        <v>926</v>
      </c>
      <c r="E119" s="16">
        <f t="shared" si="11"/>
        <v>4.4964552782363797E-2</v>
      </c>
    </row>
    <row r="120" spans="1:12" x14ac:dyDescent="0.25">
      <c r="A120" t="s">
        <v>98</v>
      </c>
      <c r="B120">
        <f>C77+C78</f>
        <v>11</v>
      </c>
      <c r="C120" s="16">
        <f t="shared" si="10"/>
        <v>9.2050209205020925E-3</v>
      </c>
      <c r="D120">
        <f>C90+C91</f>
        <v>143</v>
      </c>
      <c r="E120" s="16">
        <f t="shared" si="11"/>
        <v>6.9437700301058563E-3</v>
      </c>
    </row>
    <row r="121" spans="1:12" x14ac:dyDescent="0.25">
      <c r="A121" t="s">
        <v>99</v>
      </c>
      <c r="B121">
        <f>SUM(B113:B120)</f>
        <v>1195</v>
      </c>
      <c r="C121" s="5"/>
      <c r="D121">
        <f>SUM(D113:D120)</f>
        <v>20594</v>
      </c>
    </row>
    <row r="125" spans="1:12" x14ac:dyDescent="0.25">
      <c r="A125" s="13" t="s">
        <v>423</v>
      </c>
      <c r="B125" s="13" t="s">
        <v>424</v>
      </c>
      <c r="C125" s="13" t="s">
        <v>91</v>
      </c>
      <c r="D125" s="13" t="s">
        <v>92</v>
      </c>
      <c r="E125" s="164" t="s">
        <v>97</v>
      </c>
      <c r="F125" s="13" t="s">
        <v>93</v>
      </c>
      <c r="G125" s="13" t="s">
        <v>98</v>
      </c>
      <c r="H125" s="13" t="s">
        <v>94</v>
      </c>
      <c r="I125" s="13" t="s">
        <v>95</v>
      </c>
      <c r="J125" s="13" t="s">
        <v>52</v>
      </c>
      <c r="K125" s="13"/>
      <c r="L125" s="13"/>
    </row>
    <row r="126" spans="1:12" x14ac:dyDescent="0.25">
      <c r="A126" s="15">
        <v>1</v>
      </c>
      <c r="B126" s="15">
        <v>25</v>
      </c>
      <c r="C126" s="15">
        <v>11</v>
      </c>
      <c r="D126" s="15">
        <v>19</v>
      </c>
      <c r="E126">
        <v>12</v>
      </c>
      <c r="F126" s="15">
        <v>16</v>
      </c>
      <c r="G126" s="14">
        <v>0</v>
      </c>
      <c r="H126" s="14"/>
      <c r="I126" s="15">
        <v>1</v>
      </c>
      <c r="J126" s="15">
        <v>32</v>
      </c>
      <c r="K126" s="15"/>
      <c r="L126" s="15"/>
    </row>
    <row r="127" spans="1:12" x14ac:dyDescent="0.25">
      <c r="A127" s="15">
        <v>2</v>
      </c>
      <c r="B127" s="15">
        <v>26</v>
      </c>
      <c r="C127" s="15">
        <v>14</v>
      </c>
      <c r="D127" s="15">
        <v>9</v>
      </c>
      <c r="E127">
        <v>13</v>
      </c>
      <c r="F127" s="15">
        <v>12</v>
      </c>
      <c r="G127" s="15">
        <v>1</v>
      </c>
      <c r="H127" s="15">
        <v>1</v>
      </c>
      <c r="I127" s="14"/>
      <c r="J127" s="15">
        <v>17</v>
      </c>
      <c r="K127" s="15"/>
      <c r="L127" s="15"/>
    </row>
    <row r="128" spans="1:12" x14ac:dyDescent="0.25">
      <c r="A128" s="15">
        <v>3</v>
      </c>
      <c r="B128" s="15">
        <v>38</v>
      </c>
      <c r="C128" s="15">
        <v>34</v>
      </c>
      <c r="D128" s="15">
        <v>44</v>
      </c>
      <c r="E128">
        <v>25</v>
      </c>
      <c r="F128" s="15">
        <v>40</v>
      </c>
      <c r="G128" s="15">
        <v>2</v>
      </c>
      <c r="H128" s="15">
        <v>2</v>
      </c>
      <c r="I128" s="15">
        <v>1</v>
      </c>
      <c r="J128" s="15">
        <v>68</v>
      </c>
      <c r="K128" s="15"/>
      <c r="L128" s="15"/>
    </row>
    <row r="129" spans="1:12" x14ac:dyDescent="0.25">
      <c r="A129" s="15">
        <v>4</v>
      </c>
      <c r="B129" s="15">
        <v>100</v>
      </c>
      <c r="C129" s="15">
        <v>53</v>
      </c>
      <c r="D129" s="15">
        <v>71</v>
      </c>
      <c r="E129">
        <v>59</v>
      </c>
      <c r="F129" s="15">
        <v>60</v>
      </c>
      <c r="G129" s="15">
        <v>6</v>
      </c>
      <c r="H129" s="15">
        <v>6</v>
      </c>
      <c r="I129" s="15">
        <v>3</v>
      </c>
      <c r="J129" s="15">
        <v>156</v>
      </c>
      <c r="K129" s="15"/>
      <c r="L129" s="15"/>
    </row>
    <row r="130" spans="1:12" x14ac:dyDescent="0.25">
      <c r="A130" s="15">
        <v>5</v>
      </c>
      <c r="B130" s="15">
        <v>129</v>
      </c>
      <c r="C130" s="15">
        <v>87</v>
      </c>
      <c r="D130" s="15">
        <v>106</v>
      </c>
      <c r="E130">
        <v>80</v>
      </c>
      <c r="F130" s="15">
        <v>101</v>
      </c>
      <c r="G130" s="15">
        <v>17</v>
      </c>
      <c r="H130" s="15">
        <v>11</v>
      </c>
      <c r="I130" s="15">
        <v>4</v>
      </c>
      <c r="J130" s="15">
        <v>222</v>
      </c>
      <c r="K130" s="15"/>
      <c r="L130" s="15"/>
    </row>
    <row r="131" spans="1:12" x14ac:dyDescent="0.25">
      <c r="A131" s="15">
        <v>6</v>
      </c>
      <c r="B131" s="15">
        <v>143</v>
      </c>
      <c r="C131" s="15">
        <v>86</v>
      </c>
      <c r="D131" s="15">
        <v>144</v>
      </c>
      <c r="E131">
        <v>86</v>
      </c>
      <c r="F131" s="15">
        <v>94</v>
      </c>
      <c r="G131" s="15">
        <v>16</v>
      </c>
      <c r="H131" s="15">
        <v>10</v>
      </c>
      <c r="I131" s="15">
        <v>11</v>
      </c>
      <c r="J131" s="15">
        <v>243</v>
      </c>
      <c r="K131" s="15"/>
      <c r="L131" s="15"/>
    </row>
    <row r="132" spans="1:12" x14ac:dyDescent="0.25">
      <c r="A132" s="15">
        <v>7</v>
      </c>
      <c r="B132" s="15">
        <v>144</v>
      </c>
      <c r="C132" s="15">
        <v>114</v>
      </c>
      <c r="D132" s="15">
        <v>128</v>
      </c>
      <c r="E132">
        <v>86</v>
      </c>
      <c r="F132" s="15">
        <v>103</v>
      </c>
      <c r="G132" s="15">
        <v>18</v>
      </c>
      <c r="H132" s="15">
        <v>10</v>
      </c>
      <c r="I132" s="15">
        <v>14</v>
      </c>
      <c r="J132" s="15">
        <v>297</v>
      </c>
      <c r="K132" s="15"/>
      <c r="L132" s="15"/>
    </row>
    <row r="133" spans="1:12" x14ac:dyDescent="0.25">
      <c r="A133" s="15">
        <v>8</v>
      </c>
      <c r="B133" s="15">
        <v>148</v>
      </c>
      <c r="C133" s="15">
        <v>102</v>
      </c>
      <c r="D133" s="15">
        <v>119</v>
      </c>
      <c r="E133">
        <v>90</v>
      </c>
      <c r="F133" s="15">
        <v>99</v>
      </c>
      <c r="G133" s="15">
        <v>15</v>
      </c>
      <c r="H133" s="15">
        <v>7</v>
      </c>
      <c r="I133" s="15">
        <v>4</v>
      </c>
      <c r="J133" s="15">
        <v>255</v>
      </c>
      <c r="K133" s="15"/>
      <c r="L133" s="15"/>
    </row>
    <row r="134" spans="1:12" x14ac:dyDescent="0.25">
      <c r="A134" s="15">
        <v>9</v>
      </c>
      <c r="B134" s="15">
        <v>126</v>
      </c>
      <c r="C134" s="15">
        <v>114</v>
      </c>
      <c r="D134" s="15">
        <v>123</v>
      </c>
      <c r="E134">
        <v>71</v>
      </c>
      <c r="F134" s="15">
        <v>98</v>
      </c>
      <c r="G134" s="15">
        <v>12</v>
      </c>
      <c r="H134" s="15">
        <v>10</v>
      </c>
      <c r="I134" s="15">
        <v>4</v>
      </c>
      <c r="J134" s="15">
        <v>234</v>
      </c>
      <c r="K134" s="15"/>
      <c r="L134" s="15"/>
    </row>
    <row r="135" spans="1:12" x14ac:dyDescent="0.25">
      <c r="A135" s="15">
        <v>10</v>
      </c>
      <c r="B135" s="15">
        <v>95</v>
      </c>
      <c r="C135" s="15">
        <v>69</v>
      </c>
      <c r="D135" s="15">
        <v>92</v>
      </c>
      <c r="E135">
        <v>65</v>
      </c>
      <c r="F135" s="15">
        <v>70</v>
      </c>
      <c r="G135" s="15">
        <v>11</v>
      </c>
      <c r="H135" s="15">
        <v>6</v>
      </c>
      <c r="I135" s="15">
        <v>2</v>
      </c>
      <c r="J135" s="15">
        <v>163</v>
      </c>
      <c r="K135" s="15"/>
      <c r="L135" s="15"/>
    </row>
    <row r="136" spans="1:12" x14ac:dyDescent="0.25">
      <c r="A136" s="15">
        <v>11</v>
      </c>
      <c r="B136" s="15">
        <v>61</v>
      </c>
      <c r="C136" s="15">
        <v>25</v>
      </c>
      <c r="D136" s="15">
        <v>37</v>
      </c>
      <c r="E136">
        <v>22</v>
      </c>
      <c r="F136" s="15">
        <v>41</v>
      </c>
      <c r="G136" s="15">
        <v>7</v>
      </c>
      <c r="H136" s="15">
        <v>3</v>
      </c>
      <c r="I136" s="15">
        <v>4</v>
      </c>
      <c r="J136" s="15">
        <v>86</v>
      </c>
      <c r="K136" s="15"/>
      <c r="L136" s="15"/>
    </row>
    <row r="137" spans="1:12" x14ac:dyDescent="0.25">
      <c r="A137" s="15">
        <v>12</v>
      </c>
      <c r="B137" s="15">
        <v>29</v>
      </c>
      <c r="C137" s="15">
        <v>16</v>
      </c>
      <c r="D137" s="15">
        <v>18</v>
      </c>
      <c r="E137">
        <v>12</v>
      </c>
      <c r="F137" s="15">
        <v>12</v>
      </c>
      <c r="G137" s="14">
        <v>0</v>
      </c>
      <c r="H137" s="15">
        <v>1</v>
      </c>
      <c r="I137" s="15">
        <v>1</v>
      </c>
      <c r="J137" s="15">
        <v>43</v>
      </c>
      <c r="K137" s="15"/>
      <c r="L137" s="15"/>
    </row>
    <row r="138" spans="1:12" x14ac:dyDescent="0.25">
      <c r="A138" s="17" t="s">
        <v>425</v>
      </c>
      <c r="B138" s="17">
        <f>MAX(B126:B137)</f>
        <v>148</v>
      </c>
      <c r="C138" s="17">
        <f t="shared" ref="C138:J138" si="12">MAX(C126:C137)</f>
        <v>114</v>
      </c>
      <c r="D138" s="17">
        <f t="shared" si="12"/>
        <v>144</v>
      </c>
      <c r="E138" s="17">
        <f t="shared" si="12"/>
        <v>90</v>
      </c>
      <c r="F138" s="17">
        <f t="shared" si="12"/>
        <v>103</v>
      </c>
      <c r="G138" s="17">
        <f t="shared" si="12"/>
        <v>18</v>
      </c>
      <c r="H138" s="17">
        <f t="shared" si="12"/>
        <v>11</v>
      </c>
      <c r="I138" s="17">
        <f t="shared" si="12"/>
        <v>14</v>
      </c>
      <c r="J138" s="17">
        <f t="shared" si="12"/>
        <v>297</v>
      </c>
    </row>
    <row r="139" spans="1:12" x14ac:dyDescent="0.25">
      <c r="A139" s="17" t="s">
        <v>426</v>
      </c>
      <c r="B139" s="17">
        <f>MIN(B126:B137)</f>
        <v>25</v>
      </c>
      <c r="C139" s="17">
        <f t="shared" ref="C139:J139" si="13">MIN(C126:C137)</f>
        <v>11</v>
      </c>
      <c r="D139" s="17">
        <f t="shared" si="13"/>
        <v>9</v>
      </c>
      <c r="E139" s="17">
        <f t="shared" si="13"/>
        <v>12</v>
      </c>
      <c r="F139" s="17">
        <f t="shared" si="13"/>
        <v>12</v>
      </c>
      <c r="G139" s="17">
        <f t="shared" si="13"/>
        <v>0</v>
      </c>
      <c r="H139" s="17">
        <f t="shared" si="13"/>
        <v>1</v>
      </c>
      <c r="I139" s="17">
        <f t="shared" si="13"/>
        <v>1</v>
      </c>
      <c r="J139" s="17">
        <f t="shared" si="13"/>
        <v>17</v>
      </c>
    </row>
    <row r="140" spans="1:12" x14ac:dyDescent="0.25">
      <c r="A140" s="17" t="s">
        <v>427</v>
      </c>
      <c r="B140" s="165">
        <f>B139/B138-1</f>
        <v>-0.83108108108108114</v>
      </c>
      <c r="C140" s="165">
        <f t="shared" ref="C140:J140" si="14">C139/C138-1</f>
        <v>-0.90350877192982459</v>
      </c>
      <c r="D140" s="165">
        <f t="shared" si="14"/>
        <v>-0.9375</v>
      </c>
      <c r="E140" s="165">
        <f t="shared" si="14"/>
        <v>-0.8666666666666667</v>
      </c>
      <c r="F140" s="165">
        <f t="shared" si="14"/>
        <v>-0.88349514563106801</v>
      </c>
      <c r="G140" s="165">
        <f t="shared" si="14"/>
        <v>-1</v>
      </c>
      <c r="H140" s="165">
        <f t="shared" si="14"/>
        <v>-0.90909090909090906</v>
      </c>
      <c r="I140" s="165">
        <f t="shared" si="14"/>
        <v>-0.9285714285714286</v>
      </c>
      <c r="J140" s="165">
        <f t="shared" si="14"/>
        <v>-0.9427609427609428</v>
      </c>
    </row>
    <row r="146" spans="1:27" x14ac:dyDescent="0.25">
      <c r="A146" s="13" t="s">
        <v>423</v>
      </c>
      <c r="B146" s="13" t="s">
        <v>424</v>
      </c>
      <c r="C146" s="13" t="s">
        <v>91</v>
      </c>
      <c r="D146" s="13" t="s">
        <v>92</v>
      </c>
      <c r="E146" s="13" t="s">
        <v>46</v>
      </c>
      <c r="F146" s="13" t="s">
        <v>47</v>
      </c>
      <c r="G146" s="13" t="s">
        <v>48</v>
      </c>
      <c r="H146" s="13" t="s">
        <v>49</v>
      </c>
      <c r="I146" s="13" t="s">
        <v>50</v>
      </c>
      <c r="J146" s="13" t="s">
        <v>95</v>
      </c>
      <c r="K146" s="13" t="s">
        <v>52</v>
      </c>
      <c r="L146" s="13" t="s">
        <v>53</v>
      </c>
      <c r="M146" s="164" t="s">
        <v>42</v>
      </c>
      <c r="O146" s="13" t="s">
        <v>423</v>
      </c>
      <c r="P146" s="13" t="s">
        <v>424</v>
      </c>
      <c r="Q146" s="13" t="s">
        <v>91</v>
      </c>
      <c r="R146" s="13" t="s">
        <v>92</v>
      </c>
      <c r="S146" s="13" t="s">
        <v>46</v>
      </c>
      <c r="T146" s="13" t="s">
        <v>47</v>
      </c>
      <c r="U146" s="13" t="s">
        <v>48</v>
      </c>
      <c r="V146" s="13" t="s">
        <v>49</v>
      </c>
      <c r="W146" s="13" t="s">
        <v>50</v>
      </c>
      <c r="X146" s="13" t="s">
        <v>95</v>
      </c>
      <c r="Y146" s="13" t="s">
        <v>52</v>
      </c>
      <c r="Z146" s="13" t="s">
        <v>53</v>
      </c>
    </row>
    <row r="147" spans="1:27" x14ac:dyDescent="0.25">
      <c r="A147" s="15">
        <v>1</v>
      </c>
      <c r="B147" s="15">
        <v>25</v>
      </c>
      <c r="C147" s="15">
        <v>11</v>
      </c>
      <c r="D147" s="15">
        <v>19</v>
      </c>
      <c r="E147" s="15">
        <v>7</v>
      </c>
      <c r="F147" s="15">
        <v>16</v>
      </c>
      <c r="G147" s="14"/>
      <c r="H147" s="14"/>
      <c r="I147" s="14"/>
      <c r="J147" s="15">
        <v>1</v>
      </c>
      <c r="K147" s="15">
        <v>32</v>
      </c>
      <c r="L147" s="15">
        <v>5</v>
      </c>
      <c r="M147">
        <f>SUM(B147:L147)</f>
        <v>116</v>
      </c>
      <c r="O147" s="15">
        <v>1</v>
      </c>
      <c r="P147" s="16">
        <f>B147/$M147</f>
        <v>0.21551724137931033</v>
      </c>
      <c r="Q147" s="16">
        <f t="shared" ref="Q147:Z158" si="15">C147/$M147</f>
        <v>9.4827586206896547E-2</v>
      </c>
      <c r="R147" s="16">
        <f t="shared" si="15"/>
        <v>0.16379310344827586</v>
      </c>
      <c r="S147" s="16">
        <f t="shared" si="15"/>
        <v>6.0344827586206899E-2</v>
      </c>
      <c r="T147" s="16">
        <f t="shared" si="15"/>
        <v>0.13793103448275862</v>
      </c>
      <c r="U147" s="16">
        <f t="shared" si="15"/>
        <v>0</v>
      </c>
      <c r="V147" s="16">
        <f t="shared" si="15"/>
        <v>0</v>
      </c>
      <c r="W147" s="16">
        <f t="shared" si="15"/>
        <v>0</v>
      </c>
      <c r="X147" s="16">
        <f t="shared" si="15"/>
        <v>8.6206896551724137E-3</v>
      </c>
      <c r="Y147" s="16">
        <f t="shared" si="15"/>
        <v>0.27586206896551724</v>
      </c>
      <c r="Z147" s="16">
        <f t="shared" si="15"/>
        <v>4.3103448275862072E-2</v>
      </c>
      <c r="AA147" s="5">
        <f>SUM(P147:Z147)</f>
        <v>0.99999999999999989</v>
      </c>
    </row>
    <row r="148" spans="1:27" x14ac:dyDescent="0.25">
      <c r="A148" s="15">
        <v>2</v>
      </c>
      <c r="B148" s="15">
        <v>26</v>
      </c>
      <c r="C148" s="15">
        <v>14</v>
      </c>
      <c r="D148" s="15">
        <v>9</v>
      </c>
      <c r="E148" s="15">
        <v>9</v>
      </c>
      <c r="F148" s="15">
        <v>12</v>
      </c>
      <c r="G148" s="15">
        <v>1</v>
      </c>
      <c r="H148" s="14"/>
      <c r="I148" s="15">
        <v>1</v>
      </c>
      <c r="J148" s="14"/>
      <c r="K148" s="15">
        <v>17</v>
      </c>
      <c r="L148" s="15">
        <v>4</v>
      </c>
      <c r="M148">
        <f t="shared" ref="M148:M158" si="16">SUM(B148:L148)</f>
        <v>93</v>
      </c>
      <c r="O148" s="15">
        <v>2</v>
      </c>
      <c r="P148" s="16">
        <f t="shared" ref="P148:P158" si="17">B148/$M148</f>
        <v>0.27956989247311825</v>
      </c>
      <c r="Q148" s="16">
        <f t="shared" si="15"/>
        <v>0.15053763440860216</v>
      </c>
      <c r="R148" s="16">
        <f t="shared" si="15"/>
        <v>9.6774193548387094E-2</v>
      </c>
      <c r="S148" s="16">
        <f t="shared" si="15"/>
        <v>9.6774193548387094E-2</v>
      </c>
      <c r="T148" s="16">
        <f t="shared" si="15"/>
        <v>0.12903225806451613</v>
      </c>
      <c r="U148" s="16">
        <f t="shared" si="15"/>
        <v>1.0752688172043012E-2</v>
      </c>
      <c r="V148" s="16">
        <f t="shared" si="15"/>
        <v>0</v>
      </c>
      <c r="W148" s="16">
        <f t="shared" si="15"/>
        <v>1.0752688172043012E-2</v>
      </c>
      <c r="X148" s="16">
        <f t="shared" si="15"/>
        <v>0</v>
      </c>
      <c r="Y148" s="16">
        <f t="shared" si="15"/>
        <v>0.18279569892473119</v>
      </c>
      <c r="Z148" s="16">
        <f t="shared" si="15"/>
        <v>4.3010752688172046E-2</v>
      </c>
      <c r="AA148" s="5">
        <f t="shared" ref="AA148:AA158" si="18">SUM(P148:Z148)</f>
        <v>1</v>
      </c>
    </row>
    <row r="149" spans="1:27" x14ac:dyDescent="0.25">
      <c r="A149" s="15">
        <v>3</v>
      </c>
      <c r="B149" s="15">
        <v>38</v>
      </c>
      <c r="C149" s="15">
        <v>34</v>
      </c>
      <c r="D149" s="15">
        <v>44</v>
      </c>
      <c r="E149" s="15">
        <v>17</v>
      </c>
      <c r="F149" s="15">
        <v>40</v>
      </c>
      <c r="G149" s="15">
        <v>1</v>
      </c>
      <c r="H149" s="15">
        <v>1</v>
      </c>
      <c r="I149" s="15">
        <v>2</v>
      </c>
      <c r="J149" s="15">
        <v>1</v>
      </c>
      <c r="K149" s="15">
        <v>68</v>
      </c>
      <c r="L149" s="15">
        <v>8</v>
      </c>
      <c r="M149">
        <f t="shared" si="16"/>
        <v>254</v>
      </c>
      <c r="O149" s="15">
        <v>3</v>
      </c>
      <c r="P149" s="16">
        <f t="shared" si="17"/>
        <v>0.14960629921259844</v>
      </c>
      <c r="Q149" s="16">
        <f t="shared" si="15"/>
        <v>0.13385826771653545</v>
      </c>
      <c r="R149" s="16">
        <f t="shared" si="15"/>
        <v>0.17322834645669291</v>
      </c>
      <c r="S149" s="16">
        <f t="shared" si="15"/>
        <v>6.6929133858267723E-2</v>
      </c>
      <c r="T149" s="16">
        <f t="shared" si="15"/>
        <v>0.15748031496062992</v>
      </c>
      <c r="U149" s="16">
        <f t="shared" si="15"/>
        <v>3.937007874015748E-3</v>
      </c>
      <c r="V149" s="16">
        <f t="shared" si="15"/>
        <v>3.937007874015748E-3</v>
      </c>
      <c r="W149" s="16">
        <f t="shared" si="15"/>
        <v>7.874015748031496E-3</v>
      </c>
      <c r="X149" s="16">
        <f t="shared" si="15"/>
        <v>3.937007874015748E-3</v>
      </c>
      <c r="Y149" s="16">
        <f t="shared" si="15"/>
        <v>0.26771653543307089</v>
      </c>
      <c r="Z149" s="16">
        <f t="shared" si="15"/>
        <v>3.1496062992125984E-2</v>
      </c>
      <c r="AA149" s="5">
        <f t="shared" si="18"/>
        <v>1</v>
      </c>
    </row>
    <row r="150" spans="1:27" x14ac:dyDescent="0.25">
      <c r="A150" s="15">
        <v>4</v>
      </c>
      <c r="B150" s="15">
        <v>100</v>
      </c>
      <c r="C150" s="15">
        <v>53</v>
      </c>
      <c r="D150" s="15">
        <v>71</v>
      </c>
      <c r="E150" s="15">
        <v>38</v>
      </c>
      <c r="F150" s="15">
        <v>60</v>
      </c>
      <c r="G150" s="15">
        <v>4</v>
      </c>
      <c r="H150" s="15">
        <v>2</v>
      </c>
      <c r="I150" s="15">
        <v>6</v>
      </c>
      <c r="J150" s="15">
        <v>3</v>
      </c>
      <c r="K150" s="15">
        <v>156</v>
      </c>
      <c r="L150" s="15">
        <v>21</v>
      </c>
      <c r="M150">
        <f t="shared" si="16"/>
        <v>514</v>
      </c>
      <c r="O150" s="15">
        <v>4</v>
      </c>
      <c r="P150" s="16">
        <f t="shared" si="17"/>
        <v>0.19455252918287938</v>
      </c>
      <c r="Q150" s="16">
        <f t="shared" si="15"/>
        <v>0.10311284046692606</v>
      </c>
      <c r="R150" s="16">
        <f t="shared" si="15"/>
        <v>0.13813229571984437</v>
      </c>
      <c r="S150" s="16">
        <f t="shared" si="15"/>
        <v>7.3929961089494164E-2</v>
      </c>
      <c r="T150" s="16">
        <f t="shared" si="15"/>
        <v>0.11673151750972763</v>
      </c>
      <c r="U150" s="16">
        <f t="shared" si="15"/>
        <v>7.7821011673151752E-3</v>
      </c>
      <c r="V150" s="16">
        <f t="shared" si="15"/>
        <v>3.8910505836575876E-3</v>
      </c>
      <c r="W150" s="16">
        <f t="shared" si="15"/>
        <v>1.1673151750972763E-2</v>
      </c>
      <c r="X150" s="16">
        <f t="shared" si="15"/>
        <v>5.8365758754863814E-3</v>
      </c>
      <c r="Y150" s="16">
        <f t="shared" si="15"/>
        <v>0.30350194552529181</v>
      </c>
      <c r="Z150" s="16">
        <f t="shared" si="15"/>
        <v>4.085603112840467E-2</v>
      </c>
      <c r="AA150" s="5">
        <f t="shared" si="18"/>
        <v>0.99999999999999989</v>
      </c>
    </row>
    <row r="151" spans="1:27" x14ac:dyDescent="0.25">
      <c r="A151" s="15">
        <v>5</v>
      </c>
      <c r="B151" s="15">
        <v>129</v>
      </c>
      <c r="C151" s="15">
        <v>87</v>
      </c>
      <c r="D151" s="15">
        <v>106</v>
      </c>
      <c r="E151" s="15">
        <v>57</v>
      </c>
      <c r="F151" s="15">
        <v>101</v>
      </c>
      <c r="G151" s="15">
        <v>13</v>
      </c>
      <c r="H151" s="15">
        <v>4</v>
      </c>
      <c r="I151" s="15">
        <v>11</v>
      </c>
      <c r="J151" s="15">
        <v>4</v>
      </c>
      <c r="K151" s="15">
        <v>222</v>
      </c>
      <c r="L151" s="15">
        <v>23</v>
      </c>
      <c r="M151">
        <f t="shared" si="16"/>
        <v>757</v>
      </c>
      <c r="O151" s="15">
        <v>5</v>
      </c>
      <c r="P151" s="16">
        <f t="shared" si="17"/>
        <v>0.17040951122853368</v>
      </c>
      <c r="Q151" s="16">
        <f t="shared" si="15"/>
        <v>0.11492734478203434</v>
      </c>
      <c r="R151" s="16">
        <f t="shared" si="15"/>
        <v>0.14002642007926025</v>
      </c>
      <c r="S151" s="16">
        <f t="shared" si="15"/>
        <v>7.5297225891677672E-2</v>
      </c>
      <c r="T151" s="16">
        <f t="shared" si="15"/>
        <v>0.1334214002642008</v>
      </c>
      <c r="U151" s="16">
        <f t="shared" si="15"/>
        <v>1.7173051519154558E-2</v>
      </c>
      <c r="V151" s="16">
        <f t="shared" si="15"/>
        <v>5.2840158520475562E-3</v>
      </c>
      <c r="W151" s="16">
        <f t="shared" si="15"/>
        <v>1.4531043593130779E-2</v>
      </c>
      <c r="X151" s="16">
        <f t="shared" si="15"/>
        <v>5.2840158520475562E-3</v>
      </c>
      <c r="Y151" s="16">
        <f t="shared" si="15"/>
        <v>0.29326287978863935</v>
      </c>
      <c r="Z151" s="16">
        <f t="shared" si="15"/>
        <v>3.0383091149273449E-2</v>
      </c>
      <c r="AA151" s="5">
        <f t="shared" si="18"/>
        <v>0.99999999999999989</v>
      </c>
    </row>
    <row r="152" spans="1:27" x14ac:dyDescent="0.25">
      <c r="A152" s="15">
        <v>6</v>
      </c>
      <c r="B152" s="15">
        <v>143</v>
      </c>
      <c r="C152" s="15">
        <v>86</v>
      </c>
      <c r="D152" s="15">
        <v>144</v>
      </c>
      <c r="E152" s="15">
        <v>67</v>
      </c>
      <c r="F152" s="15">
        <v>94</v>
      </c>
      <c r="G152" s="15">
        <v>14</v>
      </c>
      <c r="H152" s="15">
        <v>2</v>
      </c>
      <c r="I152" s="15">
        <v>10</v>
      </c>
      <c r="J152" s="15">
        <v>11</v>
      </c>
      <c r="K152" s="15">
        <v>243</v>
      </c>
      <c r="L152" s="15">
        <v>19</v>
      </c>
      <c r="M152">
        <f t="shared" si="16"/>
        <v>833</v>
      </c>
      <c r="O152" s="15">
        <v>6</v>
      </c>
      <c r="P152" s="16">
        <f t="shared" si="17"/>
        <v>0.17166866746698681</v>
      </c>
      <c r="Q152" s="16">
        <f t="shared" si="15"/>
        <v>0.10324129651860744</v>
      </c>
      <c r="R152" s="16">
        <f t="shared" si="15"/>
        <v>0.17286914765906364</v>
      </c>
      <c r="S152" s="16">
        <f t="shared" si="15"/>
        <v>8.0432172869147653E-2</v>
      </c>
      <c r="T152" s="16">
        <f t="shared" si="15"/>
        <v>0.11284513805522209</v>
      </c>
      <c r="U152" s="16">
        <f t="shared" si="15"/>
        <v>1.680672268907563E-2</v>
      </c>
      <c r="V152" s="16">
        <f t="shared" si="15"/>
        <v>2.4009603841536613E-3</v>
      </c>
      <c r="W152" s="16">
        <f t="shared" si="15"/>
        <v>1.2004801920768308E-2</v>
      </c>
      <c r="X152" s="16">
        <f t="shared" si="15"/>
        <v>1.3205282112845138E-2</v>
      </c>
      <c r="Y152" s="16">
        <f t="shared" si="15"/>
        <v>0.29171668667466988</v>
      </c>
      <c r="Z152" s="16">
        <f t="shared" si="15"/>
        <v>2.2809123649459785E-2</v>
      </c>
      <c r="AA152" s="5">
        <f t="shared" si="18"/>
        <v>1.0000000000000002</v>
      </c>
    </row>
    <row r="153" spans="1:27" x14ac:dyDescent="0.25">
      <c r="A153" s="15">
        <v>7</v>
      </c>
      <c r="B153" s="15">
        <v>144</v>
      </c>
      <c r="C153" s="15">
        <v>114</v>
      </c>
      <c r="D153" s="15">
        <v>128</v>
      </c>
      <c r="E153" s="15">
        <v>64</v>
      </c>
      <c r="F153" s="15">
        <v>103</v>
      </c>
      <c r="G153" s="15">
        <v>13</v>
      </c>
      <c r="H153" s="15">
        <v>5</v>
      </c>
      <c r="I153" s="15">
        <v>10</v>
      </c>
      <c r="J153" s="15">
        <v>14</v>
      </c>
      <c r="K153" s="15">
        <v>297</v>
      </c>
      <c r="L153" s="15">
        <v>22</v>
      </c>
      <c r="M153">
        <f t="shared" si="16"/>
        <v>914</v>
      </c>
      <c r="O153" s="15">
        <v>7</v>
      </c>
      <c r="P153" s="16">
        <f t="shared" si="17"/>
        <v>0.1575492341356674</v>
      </c>
      <c r="Q153" s="16">
        <f t="shared" si="15"/>
        <v>0.12472647702407003</v>
      </c>
      <c r="R153" s="16">
        <f t="shared" si="15"/>
        <v>0.14004376367614879</v>
      </c>
      <c r="S153" s="16">
        <f t="shared" si="15"/>
        <v>7.0021881838074396E-2</v>
      </c>
      <c r="T153" s="16">
        <f t="shared" si="15"/>
        <v>0.11269146608315099</v>
      </c>
      <c r="U153" s="16">
        <f t="shared" si="15"/>
        <v>1.4223194748358862E-2</v>
      </c>
      <c r="V153" s="16">
        <f t="shared" si="15"/>
        <v>5.4704595185995622E-3</v>
      </c>
      <c r="W153" s="16">
        <f t="shared" si="15"/>
        <v>1.0940919037199124E-2</v>
      </c>
      <c r="X153" s="16">
        <f t="shared" si="15"/>
        <v>1.5317286652078774E-2</v>
      </c>
      <c r="Y153" s="16">
        <f t="shared" si="15"/>
        <v>0.32494529540481398</v>
      </c>
      <c r="Z153" s="16">
        <f t="shared" si="15"/>
        <v>2.4070021881838075E-2</v>
      </c>
      <c r="AA153" s="5">
        <f t="shared" si="18"/>
        <v>0.99999999999999989</v>
      </c>
    </row>
    <row r="154" spans="1:27" x14ac:dyDescent="0.25">
      <c r="A154" s="15">
        <v>8</v>
      </c>
      <c r="B154" s="15">
        <v>148</v>
      </c>
      <c r="C154" s="15">
        <v>102</v>
      </c>
      <c r="D154" s="15">
        <v>119</v>
      </c>
      <c r="E154" s="15">
        <v>63</v>
      </c>
      <c r="F154" s="15">
        <v>99</v>
      </c>
      <c r="G154" s="15">
        <v>12</v>
      </c>
      <c r="H154" s="15">
        <v>3</v>
      </c>
      <c r="I154" s="15">
        <v>7</v>
      </c>
      <c r="J154" s="15">
        <v>4</v>
      </c>
      <c r="K154" s="15">
        <v>255</v>
      </c>
      <c r="L154" s="15">
        <v>27</v>
      </c>
      <c r="M154">
        <f t="shared" si="16"/>
        <v>839</v>
      </c>
      <c r="O154" s="15">
        <v>8</v>
      </c>
      <c r="P154" s="16">
        <f t="shared" si="17"/>
        <v>0.17640047675804529</v>
      </c>
      <c r="Q154" s="16">
        <f t="shared" si="15"/>
        <v>0.12157330154946365</v>
      </c>
      <c r="R154" s="16">
        <f t="shared" si="15"/>
        <v>0.14183551847437426</v>
      </c>
      <c r="S154" s="16">
        <f t="shared" si="15"/>
        <v>7.508939213349225E-2</v>
      </c>
      <c r="T154" s="16">
        <f t="shared" si="15"/>
        <v>0.11799761620977355</v>
      </c>
      <c r="U154" s="16">
        <f t="shared" si="15"/>
        <v>1.4302741358760428E-2</v>
      </c>
      <c r="V154" s="16">
        <f t="shared" si="15"/>
        <v>3.5756853396901071E-3</v>
      </c>
      <c r="W154" s="16">
        <f t="shared" si="15"/>
        <v>8.3432657926102508E-3</v>
      </c>
      <c r="X154" s="16">
        <f t="shared" si="15"/>
        <v>4.7675804529201428E-3</v>
      </c>
      <c r="Y154" s="16">
        <f t="shared" si="15"/>
        <v>0.3039332538736591</v>
      </c>
      <c r="Z154" s="16">
        <f t="shared" si="15"/>
        <v>3.2181168057210968E-2</v>
      </c>
      <c r="AA154" s="5">
        <f t="shared" si="18"/>
        <v>1</v>
      </c>
    </row>
    <row r="155" spans="1:27" x14ac:dyDescent="0.25">
      <c r="A155" s="15">
        <v>9</v>
      </c>
      <c r="B155" s="15">
        <v>126</v>
      </c>
      <c r="C155" s="15">
        <v>114</v>
      </c>
      <c r="D155" s="15">
        <v>123</v>
      </c>
      <c r="E155" s="15">
        <v>45</v>
      </c>
      <c r="F155" s="15">
        <v>98</v>
      </c>
      <c r="G155" s="15">
        <v>7</v>
      </c>
      <c r="H155" s="15">
        <v>5</v>
      </c>
      <c r="I155" s="15">
        <v>10</v>
      </c>
      <c r="J155" s="15">
        <v>4</v>
      </c>
      <c r="K155" s="15">
        <v>234</v>
      </c>
      <c r="L155" s="15">
        <v>26</v>
      </c>
      <c r="M155">
        <f t="shared" si="16"/>
        <v>792</v>
      </c>
      <c r="O155" s="15">
        <v>9</v>
      </c>
      <c r="P155" s="16">
        <f t="shared" si="17"/>
        <v>0.15909090909090909</v>
      </c>
      <c r="Q155" s="16">
        <f t="shared" si="15"/>
        <v>0.14393939393939395</v>
      </c>
      <c r="R155" s="16">
        <f t="shared" si="15"/>
        <v>0.1553030303030303</v>
      </c>
      <c r="S155" s="16">
        <f t="shared" si="15"/>
        <v>5.6818181818181816E-2</v>
      </c>
      <c r="T155" s="16">
        <f t="shared" si="15"/>
        <v>0.12373737373737374</v>
      </c>
      <c r="U155" s="16">
        <f t="shared" si="15"/>
        <v>8.8383838383838381E-3</v>
      </c>
      <c r="V155" s="16">
        <f t="shared" si="15"/>
        <v>6.313131313131313E-3</v>
      </c>
      <c r="W155" s="16">
        <f t="shared" si="15"/>
        <v>1.2626262626262626E-2</v>
      </c>
      <c r="X155" s="16">
        <f t="shared" si="15"/>
        <v>5.0505050505050509E-3</v>
      </c>
      <c r="Y155" s="16">
        <f t="shared" si="15"/>
        <v>0.29545454545454547</v>
      </c>
      <c r="Z155" s="16">
        <f t="shared" si="15"/>
        <v>3.2828282828282832E-2</v>
      </c>
      <c r="AA155" s="5">
        <f t="shared" si="18"/>
        <v>1</v>
      </c>
    </row>
    <row r="156" spans="1:27" x14ac:dyDescent="0.25">
      <c r="A156" s="15">
        <v>10</v>
      </c>
      <c r="B156" s="15">
        <v>95</v>
      </c>
      <c r="C156" s="15">
        <v>69</v>
      </c>
      <c r="D156" s="15">
        <v>92</v>
      </c>
      <c r="E156" s="15">
        <v>41</v>
      </c>
      <c r="F156" s="15">
        <v>70</v>
      </c>
      <c r="G156" s="15">
        <v>8</v>
      </c>
      <c r="H156" s="15">
        <v>3</v>
      </c>
      <c r="I156" s="15">
        <v>6</v>
      </c>
      <c r="J156" s="15">
        <v>2</v>
      </c>
      <c r="K156" s="15">
        <v>163</v>
      </c>
      <c r="L156" s="15">
        <v>24</v>
      </c>
      <c r="M156">
        <f t="shared" si="16"/>
        <v>573</v>
      </c>
      <c r="O156" s="15">
        <v>10</v>
      </c>
      <c r="P156" s="16">
        <f t="shared" si="17"/>
        <v>0.16579406631762653</v>
      </c>
      <c r="Q156" s="16">
        <f t="shared" si="15"/>
        <v>0.12041884816753927</v>
      </c>
      <c r="R156" s="16">
        <f t="shared" si="15"/>
        <v>0.16055846422338568</v>
      </c>
      <c r="S156" s="16">
        <f t="shared" si="15"/>
        <v>7.1553228621291445E-2</v>
      </c>
      <c r="T156" s="16">
        <f t="shared" si="15"/>
        <v>0.12216404886561955</v>
      </c>
      <c r="U156" s="16">
        <f t="shared" si="15"/>
        <v>1.3961605584642234E-2</v>
      </c>
      <c r="V156" s="16">
        <f t="shared" si="15"/>
        <v>5.235602094240838E-3</v>
      </c>
      <c r="W156" s="16">
        <f t="shared" si="15"/>
        <v>1.0471204188481676E-2</v>
      </c>
      <c r="X156" s="16">
        <f t="shared" si="15"/>
        <v>3.4904013961605585E-3</v>
      </c>
      <c r="Y156" s="16">
        <f t="shared" si="15"/>
        <v>0.28446771378708552</v>
      </c>
      <c r="Z156" s="16">
        <f t="shared" si="15"/>
        <v>4.1884816753926704E-2</v>
      </c>
      <c r="AA156" s="5">
        <f t="shared" si="18"/>
        <v>0.99999999999999978</v>
      </c>
    </row>
    <row r="157" spans="1:27" x14ac:dyDescent="0.25">
      <c r="A157" s="15">
        <v>11</v>
      </c>
      <c r="B157" s="15">
        <v>61</v>
      </c>
      <c r="C157" s="15">
        <v>25</v>
      </c>
      <c r="D157" s="15">
        <v>37</v>
      </c>
      <c r="E157" s="15">
        <v>15</v>
      </c>
      <c r="F157" s="15">
        <v>41</v>
      </c>
      <c r="G157" s="15">
        <v>6</v>
      </c>
      <c r="H157" s="15">
        <v>1</v>
      </c>
      <c r="I157" s="15">
        <v>3</v>
      </c>
      <c r="J157" s="15">
        <v>4</v>
      </c>
      <c r="K157" s="15">
        <v>86</v>
      </c>
      <c r="L157" s="15">
        <v>7</v>
      </c>
      <c r="M157">
        <f t="shared" si="16"/>
        <v>286</v>
      </c>
      <c r="O157" s="15">
        <v>11</v>
      </c>
      <c r="P157" s="16">
        <f t="shared" si="17"/>
        <v>0.21328671328671328</v>
      </c>
      <c r="Q157" s="16">
        <f t="shared" si="15"/>
        <v>8.7412587412587409E-2</v>
      </c>
      <c r="R157" s="16">
        <f t="shared" si="15"/>
        <v>0.12937062937062938</v>
      </c>
      <c r="S157" s="16">
        <f t="shared" si="15"/>
        <v>5.2447552447552448E-2</v>
      </c>
      <c r="T157" s="16">
        <f t="shared" si="15"/>
        <v>0.14335664335664336</v>
      </c>
      <c r="U157" s="16">
        <f t="shared" si="15"/>
        <v>2.097902097902098E-2</v>
      </c>
      <c r="V157" s="16">
        <f t="shared" si="15"/>
        <v>3.4965034965034965E-3</v>
      </c>
      <c r="W157" s="16">
        <f t="shared" si="15"/>
        <v>1.048951048951049E-2</v>
      </c>
      <c r="X157" s="16">
        <f t="shared" si="15"/>
        <v>1.3986013986013986E-2</v>
      </c>
      <c r="Y157" s="16">
        <f t="shared" si="15"/>
        <v>0.30069930069930068</v>
      </c>
      <c r="Z157" s="16">
        <f t="shared" si="15"/>
        <v>2.4475524475524476E-2</v>
      </c>
      <c r="AA157" s="5">
        <f t="shared" si="18"/>
        <v>0.99999999999999989</v>
      </c>
    </row>
    <row r="158" spans="1:27" x14ac:dyDescent="0.25">
      <c r="A158" s="15">
        <v>12</v>
      </c>
      <c r="B158" s="15">
        <v>29</v>
      </c>
      <c r="C158" s="15">
        <v>16</v>
      </c>
      <c r="D158" s="15">
        <v>18</v>
      </c>
      <c r="E158" s="15">
        <v>10</v>
      </c>
      <c r="F158" s="15">
        <v>12</v>
      </c>
      <c r="G158" s="14"/>
      <c r="H158" s="14"/>
      <c r="I158" s="15">
        <v>1</v>
      </c>
      <c r="J158" s="15">
        <v>1</v>
      </c>
      <c r="K158" s="15">
        <v>43</v>
      </c>
      <c r="L158" s="15">
        <v>2</v>
      </c>
      <c r="M158">
        <f t="shared" si="16"/>
        <v>132</v>
      </c>
      <c r="O158" s="15">
        <v>12</v>
      </c>
      <c r="P158" s="16">
        <f t="shared" si="17"/>
        <v>0.2196969696969697</v>
      </c>
      <c r="Q158" s="16">
        <f t="shared" si="15"/>
        <v>0.12121212121212122</v>
      </c>
      <c r="R158" s="16">
        <f t="shared" si="15"/>
        <v>0.13636363636363635</v>
      </c>
      <c r="S158" s="16">
        <f t="shared" si="15"/>
        <v>7.575757575757576E-2</v>
      </c>
      <c r="T158" s="16">
        <f t="shared" si="15"/>
        <v>9.0909090909090912E-2</v>
      </c>
      <c r="U158" s="16">
        <f t="shared" si="15"/>
        <v>0</v>
      </c>
      <c r="V158" s="16">
        <f t="shared" si="15"/>
        <v>0</v>
      </c>
      <c r="W158" s="16">
        <f t="shared" si="15"/>
        <v>7.575757575757576E-3</v>
      </c>
      <c r="X158" s="16">
        <f t="shared" si="15"/>
        <v>7.575757575757576E-3</v>
      </c>
      <c r="Y158" s="16">
        <f t="shared" si="15"/>
        <v>0.32575757575757575</v>
      </c>
      <c r="Z158" s="16">
        <f t="shared" si="15"/>
        <v>1.5151515151515152E-2</v>
      </c>
      <c r="AA158" s="5">
        <f t="shared" si="18"/>
        <v>1</v>
      </c>
    </row>
    <row r="159" spans="1:27" x14ac:dyDescent="0.25">
      <c r="A159" s="17" t="s">
        <v>425</v>
      </c>
      <c r="B159" s="17">
        <f>MAX(B147:B158)</f>
        <v>148</v>
      </c>
      <c r="C159" s="17">
        <f t="shared" ref="C159" si="19">MAX(C147:C158)</f>
        <v>114</v>
      </c>
      <c r="D159" s="17">
        <f t="shared" ref="D159" si="20">MAX(D147:D158)</f>
        <v>144</v>
      </c>
      <c r="E159" s="17">
        <f t="shared" ref="E159" si="21">MAX(E147:E158)</f>
        <v>67</v>
      </c>
      <c r="F159" s="17">
        <f t="shared" ref="F159" si="22">MAX(F147:F158)</f>
        <v>103</v>
      </c>
      <c r="G159" s="17">
        <f t="shared" ref="G159" si="23">MAX(G147:G158)</f>
        <v>14</v>
      </c>
      <c r="H159" s="17">
        <f t="shared" ref="H159" si="24">MAX(H147:H158)</f>
        <v>5</v>
      </c>
      <c r="I159" s="17">
        <f t="shared" ref="I159" si="25">MAX(I147:I158)</f>
        <v>11</v>
      </c>
      <c r="J159" s="17">
        <f t="shared" ref="J159" si="26">MAX(J147:J158)</f>
        <v>14</v>
      </c>
      <c r="K159" s="17">
        <f t="shared" ref="K159" si="27">MAX(K147:K158)</f>
        <v>297</v>
      </c>
      <c r="L159" s="17">
        <f t="shared" ref="L159" si="28">MAX(L147:L158)</f>
        <v>27</v>
      </c>
    </row>
    <row r="160" spans="1:27" x14ac:dyDescent="0.25">
      <c r="A160" s="17" t="s">
        <v>426</v>
      </c>
      <c r="B160" s="17">
        <f>MIN(B147:B158)</f>
        <v>25</v>
      </c>
      <c r="C160" s="17">
        <f t="shared" ref="C160:J160" si="29">MIN(C147:C158)</f>
        <v>11</v>
      </c>
      <c r="D160" s="17">
        <f t="shared" si="29"/>
        <v>9</v>
      </c>
      <c r="E160" s="17">
        <f t="shared" si="29"/>
        <v>7</v>
      </c>
      <c r="F160" s="17">
        <f t="shared" si="29"/>
        <v>12</v>
      </c>
      <c r="G160" s="17">
        <f t="shared" si="29"/>
        <v>1</v>
      </c>
      <c r="H160" s="17">
        <f t="shared" si="29"/>
        <v>1</v>
      </c>
      <c r="I160" s="17">
        <f t="shared" si="29"/>
        <v>1</v>
      </c>
      <c r="J160" s="17">
        <f t="shared" si="29"/>
        <v>1</v>
      </c>
      <c r="K160" s="17">
        <f t="shared" ref="K160:L160" si="30">MIN(K147:K158)</f>
        <v>17</v>
      </c>
      <c r="L160" s="17">
        <f t="shared" si="30"/>
        <v>2</v>
      </c>
    </row>
    <row r="161" spans="1:26" x14ac:dyDescent="0.25">
      <c r="A161" s="17" t="s">
        <v>427</v>
      </c>
      <c r="B161" s="165">
        <f>B160/B159-1</f>
        <v>-0.83108108108108114</v>
      </c>
      <c r="C161" s="165">
        <f t="shared" ref="C161" si="31">C160/C159-1</f>
        <v>-0.90350877192982459</v>
      </c>
      <c r="D161" s="165">
        <f t="shared" ref="D161" si="32">D160/D159-1</f>
        <v>-0.9375</v>
      </c>
      <c r="E161" s="165">
        <f t="shared" ref="E161" si="33">E160/E159-1</f>
        <v>-0.89552238805970152</v>
      </c>
      <c r="F161" s="165">
        <f t="shared" ref="F161" si="34">F160/F159-1</f>
        <v>-0.88349514563106801</v>
      </c>
      <c r="G161" s="165">
        <f t="shared" ref="G161" si="35">G160/G159-1</f>
        <v>-0.9285714285714286</v>
      </c>
      <c r="H161" s="165">
        <f t="shared" ref="H161" si="36">H160/H159-1</f>
        <v>-0.8</v>
      </c>
      <c r="I161" s="165">
        <f t="shared" ref="I161" si="37">I160/I159-1</f>
        <v>-0.90909090909090906</v>
      </c>
      <c r="J161" s="165">
        <f t="shared" ref="J161" si="38">J160/J159-1</f>
        <v>-0.9285714285714286</v>
      </c>
      <c r="K161" s="165">
        <f t="shared" ref="K161" si="39">K160/K159-1</f>
        <v>-0.9427609427609428</v>
      </c>
      <c r="L161" s="165">
        <f t="shared" ref="L161" si="40">L160/L159-1</f>
        <v>-0.92592592592592593</v>
      </c>
      <c r="O161" s="13" t="s">
        <v>423</v>
      </c>
      <c r="P161" s="13" t="s">
        <v>424</v>
      </c>
      <c r="Q161" s="13" t="s">
        <v>91</v>
      </c>
      <c r="R161" s="13" t="s">
        <v>92</v>
      </c>
      <c r="S161" s="13" t="s">
        <v>46</v>
      </c>
      <c r="T161" s="13" t="s">
        <v>47</v>
      </c>
      <c r="U161" s="13" t="s">
        <v>48</v>
      </c>
      <c r="V161" s="13" t="s">
        <v>49</v>
      </c>
      <c r="W161" s="13" t="s">
        <v>50</v>
      </c>
      <c r="X161" s="13" t="s">
        <v>95</v>
      </c>
      <c r="Y161" s="13" t="s">
        <v>52</v>
      </c>
      <c r="Z161" s="13" t="s">
        <v>53</v>
      </c>
    </row>
    <row r="162" spans="1:26" x14ac:dyDescent="0.25">
      <c r="A162" s="17" t="s">
        <v>42</v>
      </c>
      <c r="B162" s="166">
        <f>SUM(B147:B158)</f>
        <v>1064</v>
      </c>
      <c r="C162" s="166">
        <f t="shared" ref="C162:L162" si="41">SUM(C147:C158)</f>
        <v>725</v>
      </c>
      <c r="D162" s="166">
        <f t="shared" si="41"/>
        <v>910</v>
      </c>
      <c r="E162" s="166">
        <f t="shared" si="41"/>
        <v>433</v>
      </c>
      <c r="F162" s="166">
        <f t="shared" si="41"/>
        <v>746</v>
      </c>
      <c r="G162" s="166">
        <f t="shared" si="41"/>
        <v>79</v>
      </c>
      <c r="H162" s="166">
        <f t="shared" si="41"/>
        <v>26</v>
      </c>
      <c r="I162" s="166">
        <f t="shared" si="41"/>
        <v>67</v>
      </c>
      <c r="J162" s="166">
        <f t="shared" si="41"/>
        <v>49</v>
      </c>
      <c r="K162" s="166">
        <f t="shared" si="41"/>
        <v>1816</v>
      </c>
      <c r="L162" s="166">
        <f t="shared" si="41"/>
        <v>188</v>
      </c>
      <c r="O162" s="15">
        <v>1</v>
      </c>
      <c r="P162" s="16">
        <f>B147/B$162</f>
        <v>2.3496240601503758E-2</v>
      </c>
      <c r="Q162" s="16">
        <f t="shared" ref="Q162:Z173" si="42">C147/C$162</f>
        <v>1.5172413793103448E-2</v>
      </c>
      <c r="R162" s="16">
        <f t="shared" si="42"/>
        <v>2.0879120879120878E-2</v>
      </c>
      <c r="S162" s="16">
        <f t="shared" si="42"/>
        <v>1.6166281755196306E-2</v>
      </c>
      <c r="T162" s="16">
        <f t="shared" si="42"/>
        <v>2.1447721179624665E-2</v>
      </c>
      <c r="U162" s="16">
        <f t="shared" si="42"/>
        <v>0</v>
      </c>
      <c r="V162" s="16">
        <f t="shared" si="42"/>
        <v>0</v>
      </c>
      <c r="W162" s="16">
        <f t="shared" si="42"/>
        <v>0</v>
      </c>
      <c r="X162" s="16">
        <f t="shared" si="42"/>
        <v>2.0408163265306121E-2</v>
      </c>
      <c r="Y162" s="16">
        <f t="shared" si="42"/>
        <v>1.7621145374449341E-2</v>
      </c>
      <c r="Z162" s="16">
        <f t="shared" si="42"/>
        <v>2.6595744680851064E-2</v>
      </c>
    </row>
    <row r="163" spans="1:26" x14ac:dyDescent="0.25">
      <c r="O163" s="15">
        <v>2</v>
      </c>
      <c r="P163" s="16">
        <f t="shared" ref="P163:P173" si="43">B148/B$162</f>
        <v>2.4436090225563908E-2</v>
      </c>
      <c r="Q163" s="16">
        <f t="shared" si="42"/>
        <v>1.9310344827586208E-2</v>
      </c>
      <c r="R163" s="16">
        <f t="shared" si="42"/>
        <v>9.8901098901098897E-3</v>
      </c>
      <c r="S163" s="16">
        <f t="shared" si="42"/>
        <v>2.0785219399538105E-2</v>
      </c>
      <c r="T163" s="16">
        <f t="shared" si="42"/>
        <v>1.6085790884718499E-2</v>
      </c>
      <c r="U163" s="16">
        <f t="shared" si="42"/>
        <v>1.2658227848101266E-2</v>
      </c>
      <c r="V163" s="16">
        <f t="shared" si="42"/>
        <v>0</v>
      </c>
      <c r="W163" s="16">
        <f t="shared" si="42"/>
        <v>1.4925373134328358E-2</v>
      </c>
      <c r="X163" s="16">
        <f t="shared" si="42"/>
        <v>0</v>
      </c>
      <c r="Y163" s="16">
        <f t="shared" si="42"/>
        <v>9.3612334801762113E-3</v>
      </c>
      <c r="Z163" s="16">
        <f t="shared" si="42"/>
        <v>2.1276595744680851E-2</v>
      </c>
    </row>
    <row r="164" spans="1:26" x14ac:dyDescent="0.25">
      <c r="O164" s="15">
        <v>3</v>
      </c>
      <c r="P164" s="16">
        <f t="shared" si="43"/>
        <v>3.5714285714285712E-2</v>
      </c>
      <c r="Q164" s="16">
        <f t="shared" si="42"/>
        <v>4.6896551724137932E-2</v>
      </c>
      <c r="R164" s="16">
        <f t="shared" si="42"/>
        <v>4.8351648351648353E-2</v>
      </c>
      <c r="S164" s="16">
        <f t="shared" si="42"/>
        <v>3.9260969976905313E-2</v>
      </c>
      <c r="T164" s="16">
        <f t="shared" si="42"/>
        <v>5.3619302949061663E-2</v>
      </c>
      <c r="U164" s="16">
        <f t="shared" si="42"/>
        <v>1.2658227848101266E-2</v>
      </c>
      <c r="V164" s="16">
        <f t="shared" si="42"/>
        <v>3.8461538461538464E-2</v>
      </c>
      <c r="W164" s="16">
        <f t="shared" si="42"/>
        <v>2.9850746268656716E-2</v>
      </c>
      <c r="X164" s="16">
        <f t="shared" si="42"/>
        <v>2.0408163265306121E-2</v>
      </c>
      <c r="Y164" s="16">
        <f t="shared" si="42"/>
        <v>3.7444933920704845E-2</v>
      </c>
      <c r="Z164" s="16">
        <f t="shared" si="42"/>
        <v>4.2553191489361701E-2</v>
      </c>
    </row>
    <row r="165" spans="1:26" x14ac:dyDescent="0.25">
      <c r="O165" s="15">
        <v>4</v>
      </c>
      <c r="P165" s="16">
        <f t="shared" si="43"/>
        <v>9.3984962406015032E-2</v>
      </c>
      <c r="Q165" s="16">
        <f t="shared" si="42"/>
        <v>7.3103448275862071E-2</v>
      </c>
      <c r="R165" s="16">
        <f t="shared" si="42"/>
        <v>7.8021978021978022E-2</v>
      </c>
      <c r="S165" s="16">
        <f t="shared" si="42"/>
        <v>8.7759815242494224E-2</v>
      </c>
      <c r="T165" s="16">
        <f t="shared" si="42"/>
        <v>8.0428954423592491E-2</v>
      </c>
      <c r="U165" s="16">
        <f t="shared" si="42"/>
        <v>5.0632911392405063E-2</v>
      </c>
      <c r="V165" s="16">
        <f t="shared" si="42"/>
        <v>7.6923076923076927E-2</v>
      </c>
      <c r="W165" s="16">
        <f t="shared" si="42"/>
        <v>8.9552238805970144E-2</v>
      </c>
      <c r="X165" s="16">
        <f t="shared" si="42"/>
        <v>6.1224489795918366E-2</v>
      </c>
      <c r="Y165" s="16">
        <f t="shared" si="42"/>
        <v>8.590308370044053E-2</v>
      </c>
      <c r="Z165" s="16">
        <f t="shared" si="42"/>
        <v>0.11170212765957446</v>
      </c>
    </row>
    <row r="166" spans="1:26" x14ac:dyDescent="0.25">
      <c r="O166" s="15">
        <v>5</v>
      </c>
      <c r="P166" s="16">
        <f t="shared" si="43"/>
        <v>0.1212406015037594</v>
      </c>
      <c r="Q166" s="16">
        <f t="shared" si="42"/>
        <v>0.12</v>
      </c>
      <c r="R166" s="16">
        <f t="shared" si="42"/>
        <v>0.11648351648351649</v>
      </c>
      <c r="S166" s="16">
        <f t="shared" si="42"/>
        <v>0.13163972286374134</v>
      </c>
      <c r="T166" s="16">
        <f t="shared" si="42"/>
        <v>0.1353887399463807</v>
      </c>
      <c r="U166" s="16">
        <f t="shared" si="42"/>
        <v>0.16455696202531644</v>
      </c>
      <c r="V166" s="16">
        <f t="shared" si="42"/>
        <v>0.15384615384615385</v>
      </c>
      <c r="W166" s="16">
        <f t="shared" si="42"/>
        <v>0.16417910447761194</v>
      </c>
      <c r="X166" s="16">
        <f t="shared" si="42"/>
        <v>8.1632653061224483E-2</v>
      </c>
      <c r="Y166" s="16">
        <f t="shared" si="42"/>
        <v>0.1222466960352423</v>
      </c>
      <c r="Z166" s="16">
        <f t="shared" si="42"/>
        <v>0.12234042553191489</v>
      </c>
    </row>
    <row r="167" spans="1:26" x14ac:dyDescent="0.25">
      <c r="O167" s="15">
        <v>6</v>
      </c>
      <c r="P167" s="16">
        <f t="shared" si="43"/>
        <v>0.13439849624060152</v>
      </c>
      <c r="Q167" s="16">
        <f t="shared" si="42"/>
        <v>0.11862068965517242</v>
      </c>
      <c r="R167" s="16">
        <f t="shared" si="42"/>
        <v>0.15824175824175823</v>
      </c>
      <c r="S167" s="16">
        <f t="shared" si="42"/>
        <v>0.15473441108545036</v>
      </c>
      <c r="T167" s="16">
        <f t="shared" si="42"/>
        <v>0.12600536193029491</v>
      </c>
      <c r="U167" s="16">
        <f t="shared" si="42"/>
        <v>0.17721518987341772</v>
      </c>
      <c r="V167" s="16">
        <f t="shared" si="42"/>
        <v>7.6923076923076927E-2</v>
      </c>
      <c r="W167" s="16">
        <f t="shared" si="42"/>
        <v>0.14925373134328357</v>
      </c>
      <c r="X167" s="16">
        <f t="shared" si="42"/>
        <v>0.22448979591836735</v>
      </c>
      <c r="Y167" s="16">
        <f t="shared" si="42"/>
        <v>0.13381057268722468</v>
      </c>
      <c r="Z167" s="16">
        <f t="shared" si="42"/>
        <v>0.10106382978723404</v>
      </c>
    </row>
    <row r="168" spans="1:26" x14ac:dyDescent="0.25">
      <c r="O168" s="15">
        <v>7</v>
      </c>
      <c r="P168" s="16">
        <f t="shared" si="43"/>
        <v>0.13533834586466165</v>
      </c>
      <c r="Q168" s="16">
        <f t="shared" si="42"/>
        <v>0.15724137931034482</v>
      </c>
      <c r="R168" s="16">
        <f t="shared" si="42"/>
        <v>0.14065934065934066</v>
      </c>
      <c r="S168" s="16">
        <f t="shared" si="42"/>
        <v>0.14780600461893764</v>
      </c>
      <c r="T168" s="16">
        <f t="shared" si="42"/>
        <v>0.13806970509383379</v>
      </c>
      <c r="U168" s="16">
        <f t="shared" si="42"/>
        <v>0.16455696202531644</v>
      </c>
      <c r="V168" s="16">
        <f t="shared" si="42"/>
        <v>0.19230769230769232</v>
      </c>
      <c r="W168" s="16">
        <f t="shared" si="42"/>
        <v>0.14925373134328357</v>
      </c>
      <c r="X168" s="16">
        <f t="shared" si="42"/>
        <v>0.2857142857142857</v>
      </c>
      <c r="Y168" s="16">
        <f t="shared" si="42"/>
        <v>0.16354625550660792</v>
      </c>
      <c r="Z168" s="16">
        <f t="shared" si="42"/>
        <v>0.11702127659574468</v>
      </c>
    </row>
    <row r="169" spans="1:26" x14ac:dyDescent="0.25">
      <c r="O169" s="15">
        <v>8</v>
      </c>
      <c r="P169" s="16">
        <f t="shared" si="43"/>
        <v>0.13909774436090225</v>
      </c>
      <c r="Q169" s="16">
        <f t="shared" si="42"/>
        <v>0.1406896551724138</v>
      </c>
      <c r="R169" s="16">
        <f t="shared" si="42"/>
        <v>0.13076923076923078</v>
      </c>
      <c r="S169" s="16">
        <f t="shared" si="42"/>
        <v>0.14549653579676675</v>
      </c>
      <c r="T169" s="16">
        <f t="shared" si="42"/>
        <v>0.13270777479892762</v>
      </c>
      <c r="U169" s="16">
        <f t="shared" si="42"/>
        <v>0.15189873417721519</v>
      </c>
      <c r="V169" s="16">
        <f t="shared" si="42"/>
        <v>0.11538461538461539</v>
      </c>
      <c r="W169" s="16">
        <f t="shared" si="42"/>
        <v>0.1044776119402985</v>
      </c>
      <c r="X169" s="16">
        <f t="shared" si="42"/>
        <v>8.1632653061224483E-2</v>
      </c>
      <c r="Y169" s="16">
        <f t="shared" si="42"/>
        <v>0.14041850220264318</v>
      </c>
      <c r="Z169" s="16">
        <f t="shared" si="42"/>
        <v>0.14361702127659576</v>
      </c>
    </row>
    <row r="170" spans="1:26" x14ac:dyDescent="0.25">
      <c r="O170" s="15">
        <v>9</v>
      </c>
      <c r="P170" s="16">
        <f t="shared" si="43"/>
        <v>0.11842105263157894</v>
      </c>
      <c r="Q170" s="16">
        <f t="shared" si="42"/>
        <v>0.15724137931034482</v>
      </c>
      <c r="R170" s="16">
        <f t="shared" si="42"/>
        <v>0.13516483516483516</v>
      </c>
      <c r="S170" s="16">
        <f t="shared" si="42"/>
        <v>0.10392609699769054</v>
      </c>
      <c r="T170" s="16">
        <f t="shared" si="42"/>
        <v>0.13136729222520108</v>
      </c>
      <c r="U170" s="16">
        <f t="shared" si="42"/>
        <v>8.8607594936708861E-2</v>
      </c>
      <c r="V170" s="16">
        <f t="shared" si="42"/>
        <v>0.19230769230769232</v>
      </c>
      <c r="W170" s="16">
        <f t="shared" si="42"/>
        <v>0.14925373134328357</v>
      </c>
      <c r="X170" s="16">
        <f t="shared" si="42"/>
        <v>8.1632653061224483E-2</v>
      </c>
      <c r="Y170" s="16">
        <f t="shared" si="42"/>
        <v>0.1288546255506608</v>
      </c>
      <c r="Z170" s="16">
        <f t="shared" si="42"/>
        <v>0.13829787234042554</v>
      </c>
    </row>
    <row r="171" spans="1:26" x14ac:dyDescent="0.25">
      <c r="O171" s="15">
        <v>10</v>
      </c>
      <c r="P171" s="16">
        <f t="shared" si="43"/>
        <v>8.9285714285714288E-2</v>
      </c>
      <c r="Q171" s="16">
        <f t="shared" si="42"/>
        <v>9.5172413793103441E-2</v>
      </c>
      <c r="R171" s="16">
        <f t="shared" si="42"/>
        <v>0.1010989010989011</v>
      </c>
      <c r="S171" s="16">
        <f t="shared" si="42"/>
        <v>9.4688221709006926E-2</v>
      </c>
      <c r="T171" s="16">
        <f t="shared" si="42"/>
        <v>9.3833780160857902E-2</v>
      </c>
      <c r="U171" s="16">
        <f t="shared" si="42"/>
        <v>0.10126582278481013</v>
      </c>
      <c r="V171" s="16">
        <f t="shared" si="42"/>
        <v>0.11538461538461539</v>
      </c>
      <c r="W171" s="16">
        <f t="shared" si="42"/>
        <v>8.9552238805970144E-2</v>
      </c>
      <c r="X171" s="16">
        <f t="shared" si="42"/>
        <v>4.0816326530612242E-2</v>
      </c>
      <c r="Y171" s="16">
        <f t="shared" si="42"/>
        <v>8.9757709251101325E-2</v>
      </c>
      <c r="Z171" s="16">
        <f t="shared" si="42"/>
        <v>0.1276595744680851</v>
      </c>
    </row>
    <row r="172" spans="1:26" x14ac:dyDescent="0.25">
      <c r="O172" s="15">
        <v>11</v>
      </c>
      <c r="P172" s="16">
        <f t="shared" si="43"/>
        <v>5.733082706766917E-2</v>
      </c>
      <c r="Q172" s="16">
        <f t="shared" si="42"/>
        <v>3.4482758620689655E-2</v>
      </c>
      <c r="R172" s="16">
        <f t="shared" si="42"/>
        <v>4.0659340659340661E-2</v>
      </c>
      <c r="S172" s="16">
        <f t="shared" si="42"/>
        <v>3.4642032332563508E-2</v>
      </c>
      <c r="T172" s="16">
        <f t="shared" si="42"/>
        <v>5.4959785522788206E-2</v>
      </c>
      <c r="U172" s="16">
        <f t="shared" si="42"/>
        <v>7.5949367088607597E-2</v>
      </c>
      <c r="V172" s="16">
        <f t="shared" si="42"/>
        <v>3.8461538461538464E-2</v>
      </c>
      <c r="W172" s="16">
        <f t="shared" si="42"/>
        <v>4.4776119402985072E-2</v>
      </c>
      <c r="X172" s="16">
        <f t="shared" si="42"/>
        <v>8.1632653061224483E-2</v>
      </c>
      <c r="Y172" s="16">
        <f t="shared" si="42"/>
        <v>4.7356828193832599E-2</v>
      </c>
      <c r="Z172" s="16">
        <f t="shared" si="42"/>
        <v>3.7234042553191488E-2</v>
      </c>
    </row>
    <row r="173" spans="1:26" x14ac:dyDescent="0.25">
      <c r="O173" s="15">
        <v>12</v>
      </c>
      <c r="P173" s="16">
        <f t="shared" si="43"/>
        <v>2.7255639097744359E-2</v>
      </c>
      <c r="Q173" s="16">
        <f t="shared" si="42"/>
        <v>2.2068965517241378E-2</v>
      </c>
      <c r="R173" s="16">
        <f t="shared" si="42"/>
        <v>1.9780219780219779E-2</v>
      </c>
      <c r="S173" s="16">
        <f t="shared" si="42"/>
        <v>2.3094688221709007E-2</v>
      </c>
      <c r="T173" s="16">
        <f t="shared" si="42"/>
        <v>1.6085790884718499E-2</v>
      </c>
      <c r="U173" s="16">
        <f t="shared" si="42"/>
        <v>0</v>
      </c>
      <c r="V173" s="16">
        <f t="shared" si="42"/>
        <v>0</v>
      </c>
      <c r="W173" s="16">
        <f t="shared" si="42"/>
        <v>1.4925373134328358E-2</v>
      </c>
      <c r="X173" s="16">
        <f t="shared" si="42"/>
        <v>2.0408163265306121E-2</v>
      </c>
      <c r="Y173" s="16">
        <f t="shared" si="42"/>
        <v>2.36784140969163E-2</v>
      </c>
      <c r="Z173" s="16">
        <f t="shared" si="42"/>
        <v>1.0638297872340425E-2</v>
      </c>
    </row>
    <row r="174" spans="1:26" x14ac:dyDescent="0.25">
      <c r="P174" s="5">
        <f>SUM(P162:P173)</f>
        <v>1</v>
      </c>
      <c r="Q174" s="5">
        <f t="shared" ref="Q174:Z174" si="44">SUM(Q162:Q173)</f>
        <v>0.99999999999999989</v>
      </c>
      <c r="R174" s="5">
        <f t="shared" si="44"/>
        <v>0.99999999999999989</v>
      </c>
      <c r="S174" s="5">
        <f t="shared" si="44"/>
        <v>1</v>
      </c>
      <c r="T174" s="5">
        <f t="shared" si="44"/>
        <v>0.99999999999999989</v>
      </c>
      <c r="U174" s="5">
        <f t="shared" si="44"/>
        <v>1</v>
      </c>
      <c r="V174" s="5">
        <f t="shared" si="44"/>
        <v>1.0000000000000002</v>
      </c>
      <c r="W174" s="5">
        <f t="shared" si="44"/>
        <v>1</v>
      </c>
      <c r="X174" s="5">
        <f t="shared" si="44"/>
        <v>1</v>
      </c>
      <c r="Y174" s="5">
        <f t="shared" si="44"/>
        <v>0.99999999999999989</v>
      </c>
      <c r="Z174" s="5">
        <f t="shared" si="44"/>
        <v>1</v>
      </c>
    </row>
    <row r="183" spans="1:26" x14ac:dyDescent="0.25">
      <c r="A183" s="13" t="s">
        <v>428</v>
      </c>
      <c r="B183" s="13" t="s">
        <v>424</v>
      </c>
      <c r="C183" s="13" t="s">
        <v>91</v>
      </c>
      <c r="D183" s="13" t="s">
        <v>92</v>
      </c>
      <c r="E183" s="13" t="s">
        <v>46</v>
      </c>
      <c r="F183" s="13" t="s">
        <v>47</v>
      </c>
      <c r="G183" s="13" t="s">
        <v>48</v>
      </c>
      <c r="H183" s="13" t="s">
        <v>49</v>
      </c>
      <c r="I183" s="13" t="s">
        <v>50</v>
      </c>
      <c r="J183" s="13" t="s">
        <v>95</v>
      </c>
      <c r="K183" s="13" t="s">
        <v>52</v>
      </c>
      <c r="L183" s="13" t="s">
        <v>53</v>
      </c>
      <c r="M183" s="164" t="s">
        <v>42</v>
      </c>
      <c r="O183" s="13" t="s">
        <v>428</v>
      </c>
      <c r="P183" s="13" t="s">
        <v>424</v>
      </c>
      <c r="Q183" s="13" t="s">
        <v>91</v>
      </c>
      <c r="R183" s="13" t="s">
        <v>92</v>
      </c>
      <c r="S183" s="13" t="s">
        <v>46</v>
      </c>
      <c r="T183" s="13" t="s">
        <v>47</v>
      </c>
      <c r="U183" s="13" t="s">
        <v>48</v>
      </c>
      <c r="V183" s="13" t="s">
        <v>49</v>
      </c>
      <c r="W183" s="13" t="s">
        <v>50</v>
      </c>
      <c r="X183" s="13" t="s">
        <v>95</v>
      </c>
      <c r="Y183" s="13" t="s">
        <v>52</v>
      </c>
      <c r="Z183" s="13" t="s">
        <v>53</v>
      </c>
    </row>
    <row r="184" spans="1:26" x14ac:dyDescent="0.25">
      <c r="A184" s="14"/>
      <c r="B184" s="15">
        <v>25</v>
      </c>
      <c r="C184" s="15">
        <v>6</v>
      </c>
      <c r="D184" s="15">
        <v>14</v>
      </c>
      <c r="E184" s="15">
        <v>4</v>
      </c>
      <c r="F184" s="15">
        <v>6</v>
      </c>
      <c r="G184" s="15">
        <v>1</v>
      </c>
      <c r="H184" s="14"/>
      <c r="I184" s="14"/>
      <c r="J184" s="15">
        <v>1</v>
      </c>
      <c r="K184" s="15">
        <v>22</v>
      </c>
      <c r="L184" s="15">
        <v>1</v>
      </c>
      <c r="M184">
        <f>SUM(B184:L184)</f>
        <v>80</v>
      </c>
      <c r="O184" s="14"/>
      <c r="P184" s="16">
        <f t="shared" ref="P184:P208" si="45">B184/B$212</f>
        <v>2.3496240601503758E-2</v>
      </c>
      <c r="Q184" s="16">
        <f t="shared" ref="Q184:Z199" si="46">C184/C$212</f>
        <v>8.2758620689655175E-3</v>
      </c>
      <c r="R184" s="16">
        <f t="shared" si="46"/>
        <v>1.5384615384615385E-2</v>
      </c>
      <c r="S184" s="16">
        <f t="shared" si="46"/>
        <v>9.2378752886836026E-3</v>
      </c>
      <c r="T184" s="16">
        <f t="shared" si="46"/>
        <v>8.0428954423592495E-3</v>
      </c>
      <c r="U184" s="16">
        <f t="shared" si="46"/>
        <v>1.2658227848101266E-2</v>
      </c>
      <c r="V184" s="16">
        <f t="shared" si="46"/>
        <v>0</v>
      </c>
      <c r="W184" s="16">
        <f t="shared" si="46"/>
        <v>0</v>
      </c>
      <c r="X184" s="16">
        <f t="shared" si="46"/>
        <v>2.0408163265306121E-2</v>
      </c>
      <c r="Y184" s="16">
        <f t="shared" si="46"/>
        <v>1.2114537444933921E-2</v>
      </c>
      <c r="Z184" s="16">
        <f t="shared" si="46"/>
        <v>5.3191489361702126E-3</v>
      </c>
    </row>
    <row r="185" spans="1:26" x14ac:dyDescent="0.25">
      <c r="A185" s="15">
        <v>0</v>
      </c>
      <c r="B185" s="15">
        <v>23</v>
      </c>
      <c r="C185" s="15">
        <v>19</v>
      </c>
      <c r="D185" s="15">
        <v>27</v>
      </c>
      <c r="E185" s="15">
        <v>10</v>
      </c>
      <c r="F185" s="15">
        <v>22</v>
      </c>
      <c r="G185" s="15">
        <v>2</v>
      </c>
      <c r="H185" s="15">
        <v>2</v>
      </c>
      <c r="I185" s="15">
        <v>2</v>
      </c>
      <c r="J185" s="15">
        <v>1</v>
      </c>
      <c r="K185" s="15">
        <v>67</v>
      </c>
      <c r="L185" s="15">
        <v>4</v>
      </c>
      <c r="M185">
        <f t="shared" ref="M185:M208" si="47">SUM(B185:L185)</f>
        <v>179</v>
      </c>
      <c r="O185" s="15">
        <v>0</v>
      </c>
      <c r="P185" s="16">
        <f t="shared" si="45"/>
        <v>2.1616541353383457E-2</v>
      </c>
      <c r="Q185" s="16">
        <f t="shared" si="46"/>
        <v>2.6206896551724139E-2</v>
      </c>
      <c r="R185" s="16">
        <f t="shared" si="46"/>
        <v>2.9670329670329669E-2</v>
      </c>
      <c r="S185" s="16">
        <f t="shared" si="46"/>
        <v>2.3094688221709007E-2</v>
      </c>
      <c r="T185" s="16">
        <f t="shared" si="46"/>
        <v>2.9490616621983913E-2</v>
      </c>
      <c r="U185" s="16">
        <f t="shared" si="46"/>
        <v>2.5316455696202531E-2</v>
      </c>
      <c r="V185" s="16">
        <f t="shared" si="46"/>
        <v>7.6923076923076927E-2</v>
      </c>
      <c r="W185" s="16">
        <f t="shared" si="46"/>
        <v>2.9850746268656716E-2</v>
      </c>
      <c r="X185" s="16">
        <f t="shared" si="46"/>
        <v>2.0408163265306121E-2</v>
      </c>
      <c r="Y185" s="16">
        <f t="shared" si="46"/>
        <v>3.6894273127753306E-2</v>
      </c>
      <c r="Z185" s="16">
        <f t="shared" si="46"/>
        <v>2.1276595744680851E-2</v>
      </c>
    </row>
    <row r="186" spans="1:26" x14ac:dyDescent="0.25">
      <c r="A186" s="15">
        <v>1</v>
      </c>
      <c r="B186" s="15">
        <v>17</v>
      </c>
      <c r="C186" s="15">
        <v>19</v>
      </c>
      <c r="D186" s="15">
        <v>12</v>
      </c>
      <c r="E186" s="15">
        <v>12</v>
      </c>
      <c r="F186" s="15">
        <v>14</v>
      </c>
      <c r="G186" s="14">
        <v>0</v>
      </c>
      <c r="H186" s="14">
        <v>0</v>
      </c>
      <c r="I186" s="15">
        <v>1</v>
      </c>
      <c r="J186" s="15">
        <v>2</v>
      </c>
      <c r="K186" s="15">
        <v>51</v>
      </c>
      <c r="L186" s="15">
        <v>3</v>
      </c>
      <c r="M186">
        <f t="shared" si="47"/>
        <v>131</v>
      </c>
      <c r="O186" s="15">
        <v>1</v>
      </c>
      <c r="P186" s="16">
        <f t="shared" si="45"/>
        <v>1.5977443609022556E-2</v>
      </c>
      <c r="Q186" s="16">
        <f t="shared" si="46"/>
        <v>2.6206896551724139E-2</v>
      </c>
      <c r="R186" s="16">
        <f t="shared" si="46"/>
        <v>1.3186813186813187E-2</v>
      </c>
      <c r="S186" s="16">
        <f t="shared" si="46"/>
        <v>2.771362586605081E-2</v>
      </c>
      <c r="T186" s="16">
        <f t="shared" si="46"/>
        <v>1.876675603217158E-2</v>
      </c>
      <c r="U186" s="16">
        <f t="shared" si="46"/>
        <v>0</v>
      </c>
      <c r="V186" s="16">
        <f t="shared" si="46"/>
        <v>0</v>
      </c>
      <c r="W186" s="16">
        <f t="shared" si="46"/>
        <v>1.4925373134328358E-2</v>
      </c>
      <c r="X186" s="16">
        <f t="shared" si="46"/>
        <v>4.0816326530612242E-2</v>
      </c>
      <c r="Y186" s="16">
        <f t="shared" si="46"/>
        <v>2.8083700440528634E-2</v>
      </c>
      <c r="Z186" s="16">
        <f t="shared" si="46"/>
        <v>1.5957446808510637E-2</v>
      </c>
    </row>
    <row r="187" spans="1:26" x14ac:dyDescent="0.25">
      <c r="A187" s="15">
        <v>2</v>
      </c>
      <c r="B187" s="15">
        <v>12</v>
      </c>
      <c r="C187" s="15">
        <v>24</v>
      </c>
      <c r="D187" s="15">
        <v>11</v>
      </c>
      <c r="E187" s="15">
        <v>4</v>
      </c>
      <c r="F187" s="15">
        <v>8</v>
      </c>
      <c r="G187" s="14">
        <v>0</v>
      </c>
      <c r="H187" s="14">
        <v>0</v>
      </c>
      <c r="I187" s="15">
        <v>2</v>
      </c>
      <c r="J187" s="15">
        <v>1</v>
      </c>
      <c r="K187" s="15">
        <v>39</v>
      </c>
      <c r="L187" s="15">
        <v>3</v>
      </c>
      <c r="M187">
        <f t="shared" si="47"/>
        <v>104</v>
      </c>
      <c r="O187" s="15">
        <v>2</v>
      </c>
      <c r="P187" s="16">
        <f t="shared" si="45"/>
        <v>1.1278195488721804E-2</v>
      </c>
      <c r="Q187" s="16">
        <f t="shared" si="46"/>
        <v>3.310344827586207E-2</v>
      </c>
      <c r="R187" s="16">
        <f t="shared" si="46"/>
        <v>1.2087912087912088E-2</v>
      </c>
      <c r="S187" s="16">
        <f t="shared" si="46"/>
        <v>9.2378752886836026E-3</v>
      </c>
      <c r="T187" s="16">
        <f t="shared" si="46"/>
        <v>1.0723860589812333E-2</v>
      </c>
      <c r="U187" s="16">
        <f t="shared" si="46"/>
        <v>0</v>
      </c>
      <c r="V187" s="16">
        <f t="shared" si="46"/>
        <v>0</v>
      </c>
      <c r="W187" s="16">
        <f t="shared" si="46"/>
        <v>2.9850746268656716E-2</v>
      </c>
      <c r="X187" s="16">
        <f t="shared" si="46"/>
        <v>2.0408163265306121E-2</v>
      </c>
      <c r="Y187" s="16">
        <f t="shared" si="46"/>
        <v>2.1475770925110133E-2</v>
      </c>
      <c r="Z187" s="16">
        <f t="shared" si="46"/>
        <v>1.5957446808510637E-2</v>
      </c>
    </row>
    <row r="188" spans="1:26" x14ac:dyDescent="0.25">
      <c r="A188" s="15">
        <v>3</v>
      </c>
      <c r="B188" s="15">
        <v>12</v>
      </c>
      <c r="C188" s="15">
        <v>11</v>
      </c>
      <c r="D188" s="15">
        <v>6</v>
      </c>
      <c r="E188" s="15">
        <v>5</v>
      </c>
      <c r="F188" s="15">
        <v>3</v>
      </c>
      <c r="G188" s="14">
        <v>0</v>
      </c>
      <c r="H188" s="14">
        <v>0</v>
      </c>
      <c r="I188" s="15">
        <v>1</v>
      </c>
      <c r="J188" s="14">
        <v>0</v>
      </c>
      <c r="K188" s="15">
        <v>28</v>
      </c>
      <c r="L188" s="15">
        <v>1</v>
      </c>
      <c r="M188">
        <f t="shared" si="47"/>
        <v>67</v>
      </c>
      <c r="O188" s="15">
        <v>3</v>
      </c>
      <c r="P188" s="16">
        <f t="shared" si="45"/>
        <v>1.1278195488721804E-2</v>
      </c>
      <c r="Q188" s="16">
        <f t="shared" si="46"/>
        <v>1.5172413793103448E-2</v>
      </c>
      <c r="R188" s="16">
        <f t="shared" si="46"/>
        <v>6.5934065934065934E-3</v>
      </c>
      <c r="S188" s="16">
        <f t="shared" si="46"/>
        <v>1.1547344110854504E-2</v>
      </c>
      <c r="T188" s="16">
        <f t="shared" si="46"/>
        <v>4.0214477211796247E-3</v>
      </c>
      <c r="U188" s="16">
        <f t="shared" si="46"/>
        <v>0</v>
      </c>
      <c r="V188" s="16">
        <f t="shared" si="46"/>
        <v>0</v>
      </c>
      <c r="W188" s="16">
        <f t="shared" si="46"/>
        <v>1.4925373134328358E-2</v>
      </c>
      <c r="X188" s="16">
        <f t="shared" si="46"/>
        <v>0</v>
      </c>
      <c r="Y188" s="16">
        <f t="shared" si="46"/>
        <v>1.5418502202643172E-2</v>
      </c>
      <c r="Z188" s="16">
        <f t="shared" si="46"/>
        <v>5.3191489361702126E-3</v>
      </c>
    </row>
    <row r="189" spans="1:26" x14ac:dyDescent="0.25">
      <c r="A189" s="15">
        <v>4</v>
      </c>
      <c r="B189" s="15">
        <v>11</v>
      </c>
      <c r="C189" s="15">
        <v>6</v>
      </c>
      <c r="D189" s="15">
        <v>7</v>
      </c>
      <c r="E189" s="15">
        <v>4</v>
      </c>
      <c r="F189" s="15">
        <v>5</v>
      </c>
      <c r="G189" s="14">
        <v>0</v>
      </c>
      <c r="H189" s="15">
        <v>1</v>
      </c>
      <c r="I189" s="15">
        <v>3</v>
      </c>
      <c r="J189" s="15">
        <v>1</v>
      </c>
      <c r="K189" s="15">
        <v>22</v>
      </c>
      <c r="L189" s="15">
        <v>1</v>
      </c>
      <c r="M189">
        <f t="shared" si="47"/>
        <v>61</v>
      </c>
      <c r="O189" s="15">
        <v>4</v>
      </c>
      <c r="P189" s="16">
        <f t="shared" si="45"/>
        <v>1.0338345864661654E-2</v>
      </c>
      <c r="Q189" s="16">
        <f t="shared" si="46"/>
        <v>8.2758620689655175E-3</v>
      </c>
      <c r="R189" s="16">
        <f t="shared" si="46"/>
        <v>7.6923076923076927E-3</v>
      </c>
      <c r="S189" s="16">
        <f t="shared" si="46"/>
        <v>9.2378752886836026E-3</v>
      </c>
      <c r="T189" s="16">
        <f t="shared" si="46"/>
        <v>6.7024128686327079E-3</v>
      </c>
      <c r="U189" s="16">
        <f t="shared" si="46"/>
        <v>0</v>
      </c>
      <c r="V189" s="16">
        <f t="shared" si="46"/>
        <v>3.8461538461538464E-2</v>
      </c>
      <c r="W189" s="16">
        <f t="shared" si="46"/>
        <v>4.4776119402985072E-2</v>
      </c>
      <c r="X189" s="16">
        <f t="shared" si="46"/>
        <v>2.0408163265306121E-2</v>
      </c>
      <c r="Y189" s="16">
        <f t="shared" si="46"/>
        <v>1.2114537444933921E-2</v>
      </c>
      <c r="Z189" s="16">
        <f t="shared" si="46"/>
        <v>5.3191489361702126E-3</v>
      </c>
    </row>
    <row r="190" spans="1:26" x14ac:dyDescent="0.25">
      <c r="A190" s="15">
        <v>5</v>
      </c>
      <c r="B190" s="15">
        <v>13</v>
      </c>
      <c r="C190" s="15">
        <v>9</v>
      </c>
      <c r="D190" s="15">
        <v>4</v>
      </c>
      <c r="E190" s="14">
        <v>0</v>
      </c>
      <c r="F190" s="15">
        <v>6</v>
      </c>
      <c r="G190" s="14">
        <v>0</v>
      </c>
      <c r="H190" s="14">
        <v>0</v>
      </c>
      <c r="I190" s="14">
        <v>0</v>
      </c>
      <c r="J190" s="14">
        <v>0</v>
      </c>
      <c r="K190" s="15">
        <v>21</v>
      </c>
      <c r="L190" s="15">
        <v>1</v>
      </c>
      <c r="M190">
        <f t="shared" si="47"/>
        <v>54</v>
      </c>
      <c r="O190" s="15">
        <v>5</v>
      </c>
      <c r="P190" s="16">
        <f t="shared" si="45"/>
        <v>1.2218045112781954E-2</v>
      </c>
      <c r="Q190" s="16">
        <f t="shared" si="46"/>
        <v>1.2413793103448275E-2</v>
      </c>
      <c r="R190" s="16">
        <f t="shared" si="46"/>
        <v>4.3956043956043956E-3</v>
      </c>
      <c r="S190" s="16">
        <f t="shared" si="46"/>
        <v>0</v>
      </c>
      <c r="T190" s="16">
        <f t="shared" si="46"/>
        <v>8.0428954423592495E-3</v>
      </c>
      <c r="U190" s="16">
        <f t="shared" si="46"/>
        <v>0</v>
      </c>
      <c r="V190" s="16">
        <f t="shared" si="46"/>
        <v>0</v>
      </c>
      <c r="W190" s="16">
        <f t="shared" si="46"/>
        <v>0</v>
      </c>
      <c r="X190" s="16">
        <f t="shared" si="46"/>
        <v>0</v>
      </c>
      <c r="Y190" s="16">
        <f t="shared" si="46"/>
        <v>1.1563876651982379E-2</v>
      </c>
      <c r="Z190" s="16">
        <f t="shared" si="46"/>
        <v>5.3191489361702126E-3</v>
      </c>
    </row>
    <row r="191" spans="1:26" x14ac:dyDescent="0.25">
      <c r="A191" s="15">
        <v>6</v>
      </c>
      <c r="B191" s="15">
        <v>10</v>
      </c>
      <c r="C191" s="15">
        <v>17</v>
      </c>
      <c r="D191" s="15">
        <v>20</v>
      </c>
      <c r="E191" s="15">
        <v>5</v>
      </c>
      <c r="F191" s="15">
        <v>8</v>
      </c>
      <c r="G191" s="15">
        <v>2</v>
      </c>
      <c r="H191" s="14">
        <v>0</v>
      </c>
      <c r="I191" s="14">
        <v>0</v>
      </c>
      <c r="J191" s="15">
        <v>1</v>
      </c>
      <c r="K191" s="15">
        <v>32</v>
      </c>
      <c r="L191" s="15">
        <v>1</v>
      </c>
      <c r="M191">
        <f t="shared" si="47"/>
        <v>96</v>
      </c>
      <c r="O191" s="15">
        <v>6</v>
      </c>
      <c r="P191" s="16">
        <f t="shared" si="45"/>
        <v>9.3984962406015032E-3</v>
      </c>
      <c r="Q191" s="16">
        <f t="shared" si="46"/>
        <v>2.3448275862068966E-2</v>
      </c>
      <c r="R191" s="16">
        <f t="shared" si="46"/>
        <v>2.197802197802198E-2</v>
      </c>
      <c r="S191" s="16">
        <f t="shared" si="46"/>
        <v>1.1547344110854504E-2</v>
      </c>
      <c r="T191" s="16">
        <f t="shared" si="46"/>
        <v>1.0723860589812333E-2</v>
      </c>
      <c r="U191" s="16">
        <f t="shared" si="46"/>
        <v>2.5316455696202531E-2</v>
      </c>
      <c r="V191" s="16">
        <f t="shared" si="46"/>
        <v>0</v>
      </c>
      <c r="W191" s="16">
        <f t="shared" si="46"/>
        <v>0</v>
      </c>
      <c r="X191" s="16">
        <f t="shared" si="46"/>
        <v>2.0408163265306121E-2</v>
      </c>
      <c r="Y191" s="16">
        <f t="shared" si="46"/>
        <v>1.7621145374449341E-2</v>
      </c>
      <c r="Z191" s="16">
        <f t="shared" si="46"/>
        <v>5.3191489361702126E-3</v>
      </c>
    </row>
    <row r="192" spans="1:26" x14ac:dyDescent="0.25">
      <c r="A192" s="15">
        <v>7</v>
      </c>
      <c r="B192" s="15">
        <v>21</v>
      </c>
      <c r="C192" s="15">
        <v>19</v>
      </c>
      <c r="D192" s="15">
        <v>18</v>
      </c>
      <c r="E192" s="15">
        <v>10</v>
      </c>
      <c r="F192" s="15">
        <v>22</v>
      </c>
      <c r="G192" s="15">
        <v>2</v>
      </c>
      <c r="H192" s="14">
        <v>0</v>
      </c>
      <c r="I192" s="15">
        <v>2</v>
      </c>
      <c r="J192" s="15">
        <v>1</v>
      </c>
      <c r="K192" s="15">
        <v>38</v>
      </c>
      <c r="L192" s="15">
        <v>2</v>
      </c>
      <c r="M192">
        <f t="shared" si="47"/>
        <v>135</v>
      </c>
      <c r="O192" s="15">
        <v>7</v>
      </c>
      <c r="P192" s="16">
        <f t="shared" si="45"/>
        <v>1.9736842105263157E-2</v>
      </c>
      <c r="Q192" s="16">
        <f t="shared" si="46"/>
        <v>2.6206896551724139E-2</v>
      </c>
      <c r="R192" s="16">
        <f t="shared" si="46"/>
        <v>1.9780219780219779E-2</v>
      </c>
      <c r="S192" s="16">
        <f t="shared" si="46"/>
        <v>2.3094688221709007E-2</v>
      </c>
      <c r="T192" s="16">
        <f t="shared" si="46"/>
        <v>2.9490616621983913E-2</v>
      </c>
      <c r="U192" s="16">
        <f t="shared" si="46"/>
        <v>2.5316455696202531E-2</v>
      </c>
      <c r="V192" s="16">
        <f t="shared" si="46"/>
        <v>0</v>
      </c>
      <c r="W192" s="16">
        <f t="shared" si="46"/>
        <v>2.9850746268656716E-2</v>
      </c>
      <c r="X192" s="16">
        <f t="shared" si="46"/>
        <v>2.0408163265306121E-2</v>
      </c>
      <c r="Y192" s="16">
        <f t="shared" si="46"/>
        <v>2.092511013215859E-2</v>
      </c>
      <c r="Z192" s="16">
        <f t="shared" si="46"/>
        <v>1.0638297872340425E-2</v>
      </c>
    </row>
    <row r="193" spans="1:26" x14ac:dyDescent="0.25">
      <c r="A193" s="15">
        <v>8</v>
      </c>
      <c r="B193" s="15">
        <v>31</v>
      </c>
      <c r="C193" s="15">
        <v>27</v>
      </c>
      <c r="D193" s="15">
        <v>24</v>
      </c>
      <c r="E193" s="15">
        <v>22</v>
      </c>
      <c r="F193" s="15">
        <v>24</v>
      </c>
      <c r="G193" s="15">
        <v>4</v>
      </c>
      <c r="H193" s="14">
        <v>0</v>
      </c>
      <c r="I193" s="15">
        <v>2</v>
      </c>
      <c r="J193" s="15">
        <v>1</v>
      </c>
      <c r="K193" s="15">
        <v>40</v>
      </c>
      <c r="L193" s="15">
        <v>6</v>
      </c>
      <c r="M193">
        <f t="shared" si="47"/>
        <v>181</v>
      </c>
      <c r="O193" s="15">
        <v>8</v>
      </c>
      <c r="P193" s="16">
        <f t="shared" si="45"/>
        <v>2.913533834586466E-2</v>
      </c>
      <c r="Q193" s="16">
        <f t="shared" si="46"/>
        <v>3.7241379310344824E-2</v>
      </c>
      <c r="R193" s="16">
        <f t="shared" si="46"/>
        <v>2.6373626373626374E-2</v>
      </c>
      <c r="S193" s="16">
        <f t="shared" si="46"/>
        <v>5.0808314087759814E-2</v>
      </c>
      <c r="T193" s="16">
        <f t="shared" si="46"/>
        <v>3.2171581769436998E-2</v>
      </c>
      <c r="U193" s="16">
        <f t="shared" si="46"/>
        <v>5.0632911392405063E-2</v>
      </c>
      <c r="V193" s="16">
        <f t="shared" si="46"/>
        <v>0</v>
      </c>
      <c r="W193" s="16">
        <f t="shared" si="46"/>
        <v>2.9850746268656716E-2</v>
      </c>
      <c r="X193" s="16">
        <f t="shared" si="46"/>
        <v>2.0408163265306121E-2</v>
      </c>
      <c r="Y193" s="16">
        <f t="shared" si="46"/>
        <v>2.2026431718061675E-2</v>
      </c>
      <c r="Z193" s="16">
        <f t="shared" si="46"/>
        <v>3.1914893617021274E-2</v>
      </c>
    </row>
    <row r="194" spans="1:26" x14ac:dyDescent="0.25">
      <c r="A194" s="15">
        <v>9</v>
      </c>
      <c r="B194" s="15">
        <v>40</v>
      </c>
      <c r="C194" s="15">
        <v>18</v>
      </c>
      <c r="D194" s="15">
        <v>33</v>
      </c>
      <c r="E194" s="15">
        <v>14</v>
      </c>
      <c r="F194" s="15">
        <v>21</v>
      </c>
      <c r="G194" s="15">
        <v>1</v>
      </c>
      <c r="H194" s="14">
        <v>0</v>
      </c>
      <c r="I194" s="15">
        <v>1</v>
      </c>
      <c r="J194" s="14">
        <v>0</v>
      </c>
      <c r="K194" s="15">
        <v>62</v>
      </c>
      <c r="L194" s="15">
        <v>10</v>
      </c>
      <c r="M194">
        <f t="shared" si="47"/>
        <v>200</v>
      </c>
      <c r="O194" s="15">
        <v>9</v>
      </c>
      <c r="P194" s="16">
        <f t="shared" si="45"/>
        <v>3.7593984962406013E-2</v>
      </c>
      <c r="Q194" s="16">
        <f t="shared" si="46"/>
        <v>2.4827586206896551E-2</v>
      </c>
      <c r="R194" s="16">
        <f t="shared" si="46"/>
        <v>3.6263736263736267E-2</v>
      </c>
      <c r="S194" s="16">
        <f t="shared" si="46"/>
        <v>3.2332563510392612E-2</v>
      </c>
      <c r="T194" s="16">
        <f t="shared" si="46"/>
        <v>2.8150134048257374E-2</v>
      </c>
      <c r="U194" s="16">
        <f t="shared" si="46"/>
        <v>1.2658227848101266E-2</v>
      </c>
      <c r="V194" s="16">
        <f t="shared" si="46"/>
        <v>0</v>
      </c>
      <c r="W194" s="16">
        <f t="shared" si="46"/>
        <v>1.4925373134328358E-2</v>
      </c>
      <c r="X194" s="16">
        <f t="shared" si="46"/>
        <v>0</v>
      </c>
      <c r="Y194" s="16">
        <f t="shared" si="46"/>
        <v>3.4140969162995596E-2</v>
      </c>
      <c r="Z194" s="16">
        <f t="shared" si="46"/>
        <v>5.3191489361702128E-2</v>
      </c>
    </row>
    <row r="195" spans="1:26" x14ac:dyDescent="0.25">
      <c r="A195" s="15">
        <v>10</v>
      </c>
      <c r="B195" s="15">
        <v>36</v>
      </c>
      <c r="C195" s="15">
        <v>25</v>
      </c>
      <c r="D195" s="15">
        <v>28</v>
      </c>
      <c r="E195" s="15">
        <v>9</v>
      </c>
      <c r="F195" s="15">
        <v>18</v>
      </c>
      <c r="G195" s="15">
        <v>3</v>
      </c>
      <c r="H195" s="14">
        <v>0</v>
      </c>
      <c r="I195" s="15">
        <v>3</v>
      </c>
      <c r="J195" s="14">
        <v>0</v>
      </c>
      <c r="K195" s="15">
        <v>49</v>
      </c>
      <c r="L195" s="15">
        <v>4</v>
      </c>
      <c r="M195">
        <f t="shared" si="47"/>
        <v>175</v>
      </c>
      <c r="O195" s="15">
        <v>10</v>
      </c>
      <c r="P195" s="16">
        <f t="shared" si="45"/>
        <v>3.3834586466165412E-2</v>
      </c>
      <c r="Q195" s="16">
        <f t="shared" si="46"/>
        <v>3.4482758620689655E-2</v>
      </c>
      <c r="R195" s="16">
        <f t="shared" si="46"/>
        <v>3.0769230769230771E-2</v>
      </c>
      <c r="S195" s="16">
        <f t="shared" si="46"/>
        <v>2.0785219399538105E-2</v>
      </c>
      <c r="T195" s="16">
        <f t="shared" si="46"/>
        <v>2.4128686327077747E-2</v>
      </c>
      <c r="U195" s="16">
        <f t="shared" si="46"/>
        <v>3.7974683544303799E-2</v>
      </c>
      <c r="V195" s="16">
        <f t="shared" si="46"/>
        <v>0</v>
      </c>
      <c r="W195" s="16">
        <f t="shared" si="46"/>
        <v>4.4776119402985072E-2</v>
      </c>
      <c r="X195" s="16">
        <f t="shared" si="46"/>
        <v>0</v>
      </c>
      <c r="Y195" s="16">
        <f t="shared" si="46"/>
        <v>2.6982378854625552E-2</v>
      </c>
      <c r="Z195" s="16">
        <f t="shared" si="46"/>
        <v>2.1276595744680851E-2</v>
      </c>
    </row>
    <row r="196" spans="1:26" x14ac:dyDescent="0.25">
      <c r="A196" s="15">
        <v>11</v>
      </c>
      <c r="B196" s="15">
        <v>34</v>
      </c>
      <c r="C196" s="15">
        <v>23</v>
      </c>
      <c r="D196" s="15">
        <v>51</v>
      </c>
      <c r="E196" s="15">
        <v>10</v>
      </c>
      <c r="F196" s="15">
        <v>18</v>
      </c>
      <c r="G196" s="15">
        <v>1</v>
      </c>
      <c r="H196" s="15">
        <v>2</v>
      </c>
      <c r="I196" s="15">
        <v>3</v>
      </c>
      <c r="J196" s="15">
        <v>2</v>
      </c>
      <c r="K196" s="15">
        <v>66</v>
      </c>
      <c r="L196" s="15">
        <v>4</v>
      </c>
      <c r="M196">
        <f t="shared" si="47"/>
        <v>214</v>
      </c>
      <c r="O196" s="15">
        <v>11</v>
      </c>
      <c r="P196" s="16">
        <f t="shared" si="45"/>
        <v>3.1954887218045111E-2</v>
      </c>
      <c r="Q196" s="16">
        <f t="shared" si="46"/>
        <v>3.1724137931034485E-2</v>
      </c>
      <c r="R196" s="16">
        <f t="shared" si="46"/>
        <v>5.6043956043956046E-2</v>
      </c>
      <c r="S196" s="16">
        <f t="shared" si="46"/>
        <v>2.3094688221709007E-2</v>
      </c>
      <c r="T196" s="16">
        <f t="shared" si="46"/>
        <v>2.4128686327077747E-2</v>
      </c>
      <c r="U196" s="16">
        <f t="shared" si="46"/>
        <v>1.2658227848101266E-2</v>
      </c>
      <c r="V196" s="16">
        <f t="shared" si="46"/>
        <v>7.6923076923076927E-2</v>
      </c>
      <c r="W196" s="16">
        <f t="shared" si="46"/>
        <v>4.4776119402985072E-2</v>
      </c>
      <c r="X196" s="16">
        <f t="shared" si="46"/>
        <v>4.0816326530612242E-2</v>
      </c>
      <c r="Y196" s="16">
        <f t="shared" si="46"/>
        <v>3.634361233480176E-2</v>
      </c>
      <c r="Z196" s="16">
        <f t="shared" si="46"/>
        <v>2.1276595744680851E-2</v>
      </c>
    </row>
    <row r="197" spans="1:26" x14ac:dyDescent="0.25">
      <c r="A197" s="15">
        <v>12</v>
      </c>
      <c r="B197" s="15">
        <v>43</v>
      </c>
      <c r="C197" s="15">
        <v>29</v>
      </c>
      <c r="D197" s="15">
        <v>31</v>
      </c>
      <c r="E197" s="15">
        <v>23</v>
      </c>
      <c r="F197" s="15">
        <v>31</v>
      </c>
      <c r="G197" s="14">
        <v>0</v>
      </c>
      <c r="H197" s="14">
        <v>0</v>
      </c>
      <c r="I197" s="15">
        <v>1</v>
      </c>
      <c r="J197" s="15">
        <v>5</v>
      </c>
      <c r="K197" s="15">
        <v>82</v>
      </c>
      <c r="L197" s="15">
        <v>7</v>
      </c>
      <c r="M197">
        <f t="shared" si="47"/>
        <v>252</v>
      </c>
      <c r="O197" s="15">
        <v>12</v>
      </c>
      <c r="P197" s="16">
        <f t="shared" si="45"/>
        <v>4.0413533834586464E-2</v>
      </c>
      <c r="Q197" s="16">
        <f t="shared" si="46"/>
        <v>0.04</v>
      </c>
      <c r="R197" s="16">
        <f t="shared" si="46"/>
        <v>3.4065934065934063E-2</v>
      </c>
      <c r="S197" s="16">
        <f t="shared" si="46"/>
        <v>5.3117782909930716E-2</v>
      </c>
      <c r="T197" s="16">
        <f t="shared" si="46"/>
        <v>4.1554959785522788E-2</v>
      </c>
      <c r="U197" s="16">
        <f t="shared" si="46"/>
        <v>0</v>
      </c>
      <c r="V197" s="16">
        <f t="shared" si="46"/>
        <v>0</v>
      </c>
      <c r="W197" s="16">
        <f t="shared" si="46"/>
        <v>1.4925373134328358E-2</v>
      </c>
      <c r="X197" s="16">
        <f t="shared" si="46"/>
        <v>0.10204081632653061</v>
      </c>
      <c r="Y197" s="16">
        <f t="shared" si="46"/>
        <v>4.5154185022026429E-2</v>
      </c>
      <c r="Z197" s="16">
        <f t="shared" si="46"/>
        <v>3.7234042553191488E-2</v>
      </c>
    </row>
    <row r="198" spans="1:26" x14ac:dyDescent="0.25">
      <c r="A198" s="15">
        <v>13</v>
      </c>
      <c r="B198" s="15">
        <v>61</v>
      </c>
      <c r="C198" s="15">
        <v>31</v>
      </c>
      <c r="D198" s="15">
        <v>54</v>
      </c>
      <c r="E198" s="15">
        <v>22</v>
      </c>
      <c r="F198" s="15">
        <v>28</v>
      </c>
      <c r="G198" s="15">
        <v>7</v>
      </c>
      <c r="H198" s="15">
        <v>3</v>
      </c>
      <c r="I198" s="15">
        <v>3</v>
      </c>
      <c r="J198" s="15">
        <v>2</v>
      </c>
      <c r="K198" s="15">
        <v>90</v>
      </c>
      <c r="L198" s="15">
        <v>12</v>
      </c>
      <c r="M198">
        <f t="shared" si="47"/>
        <v>313</v>
      </c>
      <c r="O198" s="15">
        <v>13</v>
      </c>
      <c r="P198" s="16">
        <f t="shared" si="45"/>
        <v>5.733082706766917E-2</v>
      </c>
      <c r="Q198" s="16">
        <f t="shared" si="46"/>
        <v>4.275862068965517E-2</v>
      </c>
      <c r="R198" s="16">
        <f t="shared" si="46"/>
        <v>5.9340659340659338E-2</v>
      </c>
      <c r="S198" s="16">
        <f t="shared" si="46"/>
        <v>5.0808314087759814E-2</v>
      </c>
      <c r="T198" s="16">
        <f t="shared" si="46"/>
        <v>3.7533512064343161E-2</v>
      </c>
      <c r="U198" s="16">
        <f t="shared" si="46"/>
        <v>8.8607594936708861E-2</v>
      </c>
      <c r="V198" s="16">
        <f t="shared" si="46"/>
        <v>0.11538461538461539</v>
      </c>
      <c r="W198" s="16">
        <f t="shared" si="46"/>
        <v>4.4776119402985072E-2</v>
      </c>
      <c r="X198" s="16">
        <f t="shared" si="46"/>
        <v>4.0816326530612242E-2</v>
      </c>
      <c r="Y198" s="16">
        <f t="shared" si="46"/>
        <v>4.9559471365638763E-2</v>
      </c>
      <c r="Z198" s="16">
        <f t="shared" si="46"/>
        <v>6.3829787234042548E-2</v>
      </c>
    </row>
    <row r="199" spans="1:26" x14ac:dyDescent="0.25">
      <c r="A199" s="15">
        <v>14</v>
      </c>
      <c r="B199" s="15">
        <v>72</v>
      </c>
      <c r="C199" s="15">
        <v>48</v>
      </c>
      <c r="D199" s="15">
        <v>50</v>
      </c>
      <c r="E199" s="15">
        <v>19</v>
      </c>
      <c r="F199" s="15">
        <v>45</v>
      </c>
      <c r="G199" s="15">
        <v>8</v>
      </c>
      <c r="H199" s="15">
        <v>3</v>
      </c>
      <c r="I199" s="14">
        <v>0</v>
      </c>
      <c r="J199" s="15">
        <v>3</v>
      </c>
      <c r="K199" s="15">
        <v>101</v>
      </c>
      <c r="L199" s="15">
        <v>18</v>
      </c>
      <c r="M199">
        <f t="shared" si="47"/>
        <v>367</v>
      </c>
      <c r="O199" s="15">
        <v>14</v>
      </c>
      <c r="P199" s="16">
        <f t="shared" si="45"/>
        <v>6.7669172932330823E-2</v>
      </c>
      <c r="Q199" s="16">
        <f t="shared" si="46"/>
        <v>6.620689655172414E-2</v>
      </c>
      <c r="R199" s="16">
        <f t="shared" si="46"/>
        <v>5.4945054945054944E-2</v>
      </c>
      <c r="S199" s="16">
        <f t="shared" si="46"/>
        <v>4.3879907621247112E-2</v>
      </c>
      <c r="T199" s="16">
        <f t="shared" si="46"/>
        <v>6.0321715817694369E-2</v>
      </c>
      <c r="U199" s="16">
        <f t="shared" si="46"/>
        <v>0.10126582278481013</v>
      </c>
      <c r="V199" s="16">
        <f t="shared" si="46"/>
        <v>0.11538461538461539</v>
      </c>
      <c r="W199" s="16">
        <f t="shared" si="46"/>
        <v>0</v>
      </c>
      <c r="X199" s="16">
        <f t="shared" si="46"/>
        <v>6.1224489795918366E-2</v>
      </c>
      <c r="Y199" s="16">
        <f t="shared" si="46"/>
        <v>5.5616740088105729E-2</v>
      </c>
      <c r="Z199" s="16">
        <f t="shared" si="46"/>
        <v>9.5744680851063829E-2</v>
      </c>
    </row>
    <row r="200" spans="1:26" x14ac:dyDescent="0.25">
      <c r="A200" s="15">
        <v>15</v>
      </c>
      <c r="B200" s="15">
        <v>73</v>
      </c>
      <c r="C200" s="15">
        <v>52</v>
      </c>
      <c r="D200" s="15">
        <v>68</v>
      </c>
      <c r="E200" s="15">
        <v>34</v>
      </c>
      <c r="F200" s="15">
        <v>57</v>
      </c>
      <c r="G200" s="15">
        <v>6</v>
      </c>
      <c r="H200" s="15">
        <v>3</v>
      </c>
      <c r="I200" s="15">
        <v>6</v>
      </c>
      <c r="J200" s="15">
        <v>2</v>
      </c>
      <c r="K200" s="15">
        <v>103</v>
      </c>
      <c r="L200" s="15">
        <v>11</v>
      </c>
      <c r="M200">
        <f t="shared" si="47"/>
        <v>415</v>
      </c>
      <c r="O200" s="15">
        <v>15</v>
      </c>
      <c r="P200" s="16">
        <f t="shared" si="45"/>
        <v>6.8609022556390981E-2</v>
      </c>
      <c r="Q200" s="16">
        <f t="shared" ref="Q200:Q208" si="48">C200/C$212</f>
        <v>7.1724137931034479E-2</v>
      </c>
      <c r="R200" s="16">
        <f t="shared" ref="R200:R208" si="49">D200/D$212</f>
        <v>7.4725274725274723E-2</v>
      </c>
      <c r="S200" s="16">
        <f t="shared" ref="S200:S208" si="50">E200/E$212</f>
        <v>7.8521939953810627E-2</v>
      </c>
      <c r="T200" s="16">
        <f t="shared" ref="T200:T208" si="51">F200/F$212</f>
        <v>7.6407506702412864E-2</v>
      </c>
      <c r="U200" s="16">
        <f t="shared" ref="U200:U208" si="52">G200/G$212</f>
        <v>7.5949367088607597E-2</v>
      </c>
      <c r="V200" s="16">
        <f t="shared" ref="V200:V208" si="53">H200/H$212</f>
        <v>0.11538461538461539</v>
      </c>
      <c r="W200" s="16">
        <f t="shared" ref="W200:W208" si="54">I200/I$212</f>
        <v>8.9552238805970144E-2</v>
      </c>
      <c r="X200" s="16">
        <f t="shared" ref="X200:X208" si="55">J200/J$212</f>
        <v>4.0816326530612242E-2</v>
      </c>
      <c r="Y200" s="16">
        <f t="shared" ref="Y200:Y208" si="56">K200/K$212</f>
        <v>5.6718061674008807E-2</v>
      </c>
      <c r="Z200" s="16">
        <f t="shared" ref="Z200:Z208" si="57">L200/L$212</f>
        <v>5.8510638297872342E-2</v>
      </c>
    </row>
    <row r="201" spans="1:26" x14ac:dyDescent="0.25">
      <c r="A201" s="15">
        <v>16</v>
      </c>
      <c r="B201" s="15">
        <v>102</v>
      </c>
      <c r="C201" s="15">
        <v>64</v>
      </c>
      <c r="D201" s="15">
        <v>71</v>
      </c>
      <c r="E201" s="15">
        <v>40</v>
      </c>
      <c r="F201" s="15">
        <v>59</v>
      </c>
      <c r="G201" s="15">
        <v>7</v>
      </c>
      <c r="H201" s="15">
        <v>3</v>
      </c>
      <c r="I201" s="15">
        <v>4</v>
      </c>
      <c r="J201" s="15">
        <v>4</v>
      </c>
      <c r="K201" s="15">
        <v>146</v>
      </c>
      <c r="L201" s="15">
        <v>20</v>
      </c>
      <c r="M201">
        <f t="shared" si="47"/>
        <v>520</v>
      </c>
      <c r="O201" s="15">
        <v>16</v>
      </c>
      <c r="P201" s="16">
        <f t="shared" si="45"/>
        <v>9.5864661654135333E-2</v>
      </c>
      <c r="Q201" s="16">
        <f t="shared" si="48"/>
        <v>8.827586206896551E-2</v>
      </c>
      <c r="R201" s="16">
        <f t="shared" si="49"/>
        <v>7.8021978021978022E-2</v>
      </c>
      <c r="S201" s="16">
        <f t="shared" si="50"/>
        <v>9.237875288683603E-2</v>
      </c>
      <c r="T201" s="16">
        <f t="shared" si="51"/>
        <v>7.9088471849865949E-2</v>
      </c>
      <c r="U201" s="16">
        <f t="shared" si="52"/>
        <v>8.8607594936708861E-2</v>
      </c>
      <c r="V201" s="16">
        <f t="shared" si="53"/>
        <v>0.11538461538461539</v>
      </c>
      <c r="W201" s="16">
        <f t="shared" si="54"/>
        <v>5.9701492537313432E-2</v>
      </c>
      <c r="X201" s="16">
        <f t="shared" si="55"/>
        <v>8.1632653061224483E-2</v>
      </c>
      <c r="Y201" s="16">
        <f t="shared" si="56"/>
        <v>8.039647577092511E-2</v>
      </c>
      <c r="Z201" s="16">
        <f t="shared" si="57"/>
        <v>0.10638297872340426</v>
      </c>
    </row>
    <row r="202" spans="1:26" x14ac:dyDescent="0.25">
      <c r="A202" s="15">
        <v>17</v>
      </c>
      <c r="B202" s="15">
        <v>104</v>
      </c>
      <c r="C202" s="15">
        <v>47</v>
      </c>
      <c r="D202" s="15">
        <v>90</v>
      </c>
      <c r="E202" s="15">
        <v>35</v>
      </c>
      <c r="F202" s="15">
        <v>73</v>
      </c>
      <c r="G202" s="15">
        <v>3</v>
      </c>
      <c r="H202" s="15">
        <v>1</v>
      </c>
      <c r="I202" s="15">
        <v>3</v>
      </c>
      <c r="J202" s="15">
        <v>3</v>
      </c>
      <c r="K202" s="15">
        <v>138</v>
      </c>
      <c r="L202" s="15">
        <v>9</v>
      </c>
      <c r="M202">
        <f t="shared" si="47"/>
        <v>506</v>
      </c>
      <c r="O202" s="15">
        <v>17</v>
      </c>
      <c r="P202" s="16">
        <f t="shared" si="45"/>
        <v>9.7744360902255634E-2</v>
      </c>
      <c r="Q202" s="16">
        <f t="shared" si="48"/>
        <v>6.4827586206896548E-2</v>
      </c>
      <c r="R202" s="16">
        <f t="shared" si="49"/>
        <v>9.8901098901098897E-2</v>
      </c>
      <c r="S202" s="16">
        <f t="shared" si="50"/>
        <v>8.0831408775981523E-2</v>
      </c>
      <c r="T202" s="16">
        <f t="shared" si="51"/>
        <v>9.7855227882037529E-2</v>
      </c>
      <c r="U202" s="16">
        <f t="shared" si="52"/>
        <v>3.7974683544303799E-2</v>
      </c>
      <c r="V202" s="16">
        <f t="shared" si="53"/>
        <v>3.8461538461538464E-2</v>
      </c>
      <c r="W202" s="16">
        <f t="shared" si="54"/>
        <v>4.4776119402985072E-2</v>
      </c>
      <c r="X202" s="16">
        <f t="shared" si="55"/>
        <v>6.1224489795918366E-2</v>
      </c>
      <c r="Y202" s="16">
        <f t="shared" si="56"/>
        <v>7.5991189427312769E-2</v>
      </c>
      <c r="Z202" s="16">
        <f t="shared" si="57"/>
        <v>4.7872340425531915E-2</v>
      </c>
    </row>
    <row r="203" spans="1:26" x14ac:dyDescent="0.25">
      <c r="A203" s="15">
        <v>18</v>
      </c>
      <c r="B203" s="15">
        <v>85</v>
      </c>
      <c r="C203" s="15">
        <v>42</v>
      </c>
      <c r="D203" s="15">
        <v>78</v>
      </c>
      <c r="E203" s="15">
        <v>29</v>
      </c>
      <c r="F203" s="15">
        <v>62</v>
      </c>
      <c r="G203" s="15">
        <v>12</v>
      </c>
      <c r="H203" s="15">
        <v>1</v>
      </c>
      <c r="I203" s="15">
        <v>6</v>
      </c>
      <c r="J203" s="15">
        <v>4</v>
      </c>
      <c r="K203" s="15">
        <v>124</v>
      </c>
      <c r="L203" s="15">
        <v>13</v>
      </c>
      <c r="M203">
        <f t="shared" si="47"/>
        <v>456</v>
      </c>
      <c r="O203" s="15">
        <v>18</v>
      </c>
      <c r="P203" s="16">
        <f t="shared" si="45"/>
        <v>7.9887218045112784E-2</v>
      </c>
      <c r="Q203" s="16">
        <f t="shared" si="48"/>
        <v>5.7931034482758624E-2</v>
      </c>
      <c r="R203" s="16">
        <f t="shared" si="49"/>
        <v>8.5714285714285715E-2</v>
      </c>
      <c r="S203" s="16">
        <f t="shared" si="50"/>
        <v>6.6974595842956119E-2</v>
      </c>
      <c r="T203" s="16">
        <f t="shared" si="51"/>
        <v>8.3109919571045576E-2</v>
      </c>
      <c r="U203" s="16">
        <f t="shared" si="52"/>
        <v>0.15189873417721519</v>
      </c>
      <c r="V203" s="16">
        <f t="shared" si="53"/>
        <v>3.8461538461538464E-2</v>
      </c>
      <c r="W203" s="16">
        <f t="shared" si="54"/>
        <v>8.9552238805970144E-2</v>
      </c>
      <c r="X203" s="16">
        <f t="shared" si="55"/>
        <v>8.1632653061224483E-2</v>
      </c>
      <c r="Y203" s="16">
        <f t="shared" si="56"/>
        <v>6.8281938325991193E-2</v>
      </c>
      <c r="Z203" s="16">
        <f t="shared" si="57"/>
        <v>6.9148936170212769E-2</v>
      </c>
    </row>
    <row r="204" spans="1:26" x14ac:dyDescent="0.25">
      <c r="A204" s="15">
        <v>19</v>
      </c>
      <c r="B204" s="15">
        <v>58</v>
      </c>
      <c r="C204" s="15">
        <v>47</v>
      </c>
      <c r="D204" s="15">
        <v>63</v>
      </c>
      <c r="E204" s="15">
        <v>26</v>
      </c>
      <c r="F204" s="15">
        <v>68</v>
      </c>
      <c r="G204" s="15">
        <v>4</v>
      </c>
      <c r="H204" s="14">
        <v>0</v>
      </c>
      <c r="I204" s="15">
        <v>6</v>
      </c>
      <c r="J204" s="15">
        <v>5</v>
      </c>
      <c r="K204" s="15">
        <v>124</v>
      </c>
      <c r="L204" s="15">
        <v>27</v>
      </c>
      <c r="M204">
        <f t="shared" si="47"/>
        <v>428</v>
      </c>
      <c r="O204" s="15">
        <v>19</v>
      </c>
      <c r="P204" s="16">
        <f t="shared" si="45"/>
        <v>5.4511278195488719E-2</v>
      </c>
      <c r="Q204" s="16">
        <f t="shared" si="48"/>
        <v>6.4827586206896548E-2</v>
      </c>
      <c r="R204" s="16">
        <f t="shared" si="49"/>
        <v>6.9230769230769235E-2</v>
      </c>
      <c r="S204" s="16">
        <f t="shared" si="50"/>
        <v>6.0046189376443418E-2</v>
      </c>
      <c r="T204" s="16">
        <f t="shared" si="51"/>
        <v>9.1152815013404831E-2</v>
      </c>
      <c r="U204" s="16">
        <f t="shared" si="52"/>
        <v>5.0632911392405063E-2</v>
      </c>
      <c r="V204" s="16">
        <f t="shared" si="53"/>
        <v>0</v>
      </c>
      <c r="W204" s="16">
        <f t="shared" si="54"/>
        <v>8.9552238805970144E-2</v>
      </c>
      <c r="X204" s="16">
        <f t="shared" si="55"/>
        <v>0.10204081632653061</v>
      </c>
      <c r="Y204" s="16">
        <f t="shared" si="56"/>
        <v>6.8281938325991193E-2</v>
      </c>
      <c r="Z204" s="16">
        <f t="shared" si="57"/>
        <v>0.14361702127659576</v>
      </c>
    </row>
    <row r="205" spans="1:26" x14ac:dyDescent="0.25">
      <c r="A205" s="15">
        <v>20</v>
      </c>
      <c r="B205" s="15">
        <v>55</v>
      </c>
      <c r="C205" s="15">
        <v>39</v>
      </c>
      <c r="D205" s="15">
        <v>47</v>
      </c>
      <c r="E205" s="15">
        <v>27</v>
      </c>
      <c r="F205" s="15">
        <v>48</v>
      </c>
      <c r="G205" s="15">
        <v>4</v>
      </c>
      <c r="H205" s="15">
        <v>5</v>
      </c>
      <c r="I205" s="15">
        <v>7</v>
      </c>
      <c r="J205" s="15">
        <v>4</v>
      </c>
      <c r="K205" s="15">
        <v>120</v>
      </c>
      <c r="L205" s="15">
        <v>14</v>
      </c>
      <c r="M205">
        <f t="shared" si="47"/>
        <v>370</v>
      </c>
      <c r="O205" s="15">
        <v>20</v>
      </c>
      <c r="P205" s="16">
        <f t="shared" si="45"/>
        <v>5.1691729323308268E-2</v>
      </c>
      <c r="Q205" s="16">
        <f t="shared" si="48"/>
        <v>5.3793103448275863E-2</v>
      </c>
      <c r="R205" s="16">
        <f t="shared" si="49"/>
        <v>5.1648351648351645E-2</v>
      </c>
      <c r="S205" s="16">
        <f t="shared" si="50"/>
        <v>6.2355658198614321E-2</v>
      </c>
      <c r="T205" s="16">
        <f t="shared" si="51"/>
        <v>6.4343163538873996E-2</v>
      </c>
      <c r="U205" s="16">
        <f t="shared" si="52"/>
        <v>5.0632911392405063E-2</v>
      </c>
      <c r="V205" s="16">
        <f t="shared" si="53"/>
        <v>0.19230769230769232</v>
      </c>
      <c r="W205" s="16">
        <f t="shared" si="54"/>
        <v>0.1044776119402985</v>
      </c>
      <c r="X205" s="16">
        <f t="shared" si="55"/>
        <v>8.1632653061224483E-2</v>
      </c>
      <c r="Y205" s="16">
        <f t="shared" si="56"/>
        <v>6.6079295154185022E-2</v>
      </c>
      <c r="Z205" s="16">
        <f t="shared" si="57"/>
        <v>7.4468085106382975E-2</v>
      </c>
    </row>
    <row r="206" spans="1:26" x14ac:dyDescent="0.25">
      <c r="A206" s="15">
        <v>21</v>
      </c>
      <c r="B206" s="15">
        <v>54</v>
      </c>
      <c r="C206" s="15">
        <v>32</v>
      </c>
      <c r="D206" s="15">
        <v>38</v>
      </c>
      <c r="E206" s="15">
        <v>34</v>
      </c>
      <c r="F206" s="15">
        <v>40</v>
      </c>
      <c r="G206" s="15">
        <v>5</v>
      </c>
      <c r="H206" s="15">
        <v>1</v>
      </c>
      <c r="I206" s="15">
        <v>3</v>
      </c>
      <c r="J206" s="15">
        <v>3</v>
      </c>
      <c r="K206" s="15">
        <v>92</v>
      </c>
      <c r="L206" s="15">
        <v>8</v>
      </c>
      <c r="M206">
        <f t="shared" si="47"/>
        <v>310</v>
      </c>
      <c r="O206" s="15">
        <v>21</v>
      </c>
      <c r="P206" s="16">
        <f t="shared" si="45"/>
        <v>5.0751879699248117E-2</v>
      </c>
      <c r="Q206" s="16">
        <f t="shared" si="48"/>
        <v>4.4137931034482755E-2</v>
      </c>
      <c r="R206" s="16">
        <f t="shared" si="49"/>
        <v>4.1758241758241756E-2</v>
      </c>
      <c r="S206" s="16">
        <f t="shared" si="50"/>
        <v>7.8521939953810627E-2</v>
      </c>
      <c r="T206" s="16">
        <f t="shared" si="51"/>
        <v>5.3619302949061663E-2</v>
      </c>
      <c r="U206" s="16">
        <f t="shared" si="52"/>
        <v>6.3291139240506333E-2</v>
      </c>
      <c r="V206" s="16">
        <f t="shared" si="53"/>
        <v>3.8461538461538464E-2</v>
      </c>
      <c r="W206" s="16">
        <f t="shared" si="54"/>
        <v>4.4776119402985072E-2</v>
      </c>
      <c r="X206" s="16">
        <f t="shared" si="55"/>
        <v>6.1224489795918366E-2</v>
      </c>
      <c r="Y206" s="16">
        <f t="shared" si="56"/>
        <v>5.0660792951541848E-2</v>
      </c>
      <c r="Z206" s="16">
        <f t="shared" si="57"/>
        <v>4.2553191489361701E-2</v>
      </c>
    </row>
    <row r="207" spans="1:26" x14ac:dyDescent="0.25">
      <c r="A207" s="15">
        <v>22</v>
      </c>
      <c r="B207" s="15">
        <v>41</v>
      </c>
      <c r="C207" s="15">
        <v>37</v>
      </c>
      <c r="D207" s="15">
        <v>42</v>
      </c>
      <c r="E207" s="15">
        <v>14</v>
      </c>
      <c r="F207" s="15">
        <v>30</v>
      </c>
      <c r="G207" s="15">
        <v>5</v>
      </c>
      <c r="H207" s="14">
        <v>0</v>
      </c>
      <c r="I207" s="15">
        <v>4</v>
      </c>
      <c r="J207" s="15">
        <v>1</v>
      </c>
      <c r="K207" s="15">
        <v>88</v>
      </c>
      <c r="L207" s="15">
        <v>3</v>
      </c>
      <c r="M207">
        <f t="shared" si="47"/>
        <v>265</v>
      </c>
      <c r="O207" s="15">
        <v>22</v>
      </c>
      <c r="P207" s="16">
        <f t="shared" si="45"/>
        <v>3.8533834586466163E-2</v>
      </c>
      <c r="Q207" s="16">
        <f t="shared" si="48"/>
        <v>5.1034482758620693E-2</v>
      </c>
      <c r="R207" s="16">
        <f t="shared" si="49"/>
        <v>4.6153846153846156E-2</v>
      </c>
      <c r="S207" s="16">
        <f t="shared" si="50"/>
        <v>3.2332563510392612E-2</v>
      </c>
      <c r="T207" s="16">
        <f t="shared" si="51"/>
        <v>4.0214477211796246E-2</v>
      </c>
      <c r="U207" s="16">
        <f t="shared" si="52"/>
        <v>6.3291139240506333E-2</v>
      </c>
      <c r="V207" s="16">
        <f t="shared" si="53"/>
        <v>0</v>
      </c>
      <c r="W207" s="16">
        <f t="shared" si="54"/>
        <v>5.9701492537313432E-2</v>
      </c>
      <c r="X207" s="16">
        <f t="shared" si="55"/>
        <v>2.0408163265306121E-2</v>
      </c>
      <c r="Y207" s="16">
        <f t="shared" si="56"/>
        <v>4.8458149779735685E-2</v>
      </c>
      <c r="Z207" s="16">
        <f t="shared" si="57"/>
        <v>1.5957446808510637E-2</v>
      </c>
    </row>
    <row r="208" spans="1:26" x14ac:dyDescent="0.25">
      <c r="A208" s="15">
        <v>23</v>
      </c>
      <c r="B208" s="15">
        <v>31</v>
      </c>
      <c r="C208" s="15">
        <v>34</v>
      </c>
      <c r="D208" s="15">
        <v>23</v>
      </c>
      <c r="E208" s="15">
        <v>21</v>
      </c>
      <c r="F208" s="15">
        <v>30</v>
      </c>
      <c r="G208" s="15">
        <v>2</v>
      </c>
      <c r="H208" s="15">
        <v>1</v>
      </c>
      <c r="I208" s="15">
        <v>4</v>
      </c>
      <c r="J208" s="15">
        <v>2</v>
      </c>
      <c r="K208" s="15">
        <v>71</v>
      </c>
      <c r="L208" s="15">
        <v>5</v>
      </c>
      <c r="M208">
        <f t="shared" si="47"/>
        <v>224</v>
      </c>
      <c r="O208" s="15">
        <v>23</v>
      </c>
      <c r="P208" s="16">
        <f t="shared" si="45"/>
        <v>2.913533834586466E-2</v>
      </c>
      <c r="Q208" s="16">
        <f t="shared" si="48"/>
        <v>4.6896551724137932E-2</v>
      </c>
      <c r="R208" s="16">
        <f t="shared" si="49"/>
        <v>2.5274725274725275E-2</v>
      </c>
      <c r="S208" s="16">
        <f t="shared" si="50"/>
        <v>4.8498845265588918E-2</v>
      </c>
      <c r="T208" s="16">
        <f t="shared" si="51"/>
        <v>4.0214477211796246E-2</v>
      </c>
      <c r="U208" s="16">
        <f t="shared" si="52"/>
        <v>2.5316455696202531E-2</v>
      </c>
      <c r="V208" s="16">
        <f t="shared" si="53"/>
        <v>3.8461538461538464E-2</v>
      </c>
      <c r="W208" s="16">
        <f t="shared" si="54"/>
        <v>5.9701492537313432E-2</v>
      </c>
      <c r="X208" s="16">
        <f t="shared" si="55"/>
        <v>4.0816326530612242E-2</v>
      </c>
      <c r="Y208" s="16">
        <f t="shared" si="56"/>
        <v>3.909691629955947E-2</v>
      </c>
      <c r="Z208" s="16">
        <f t="shared" si="57"/>
        <v>2.6595744680851064E-2</v>
      </c>
    </row>
    <row r="209" spans="1:27" x14ac:dyDescent="0.25">
      <c r="A209" s="17" t="s">
        <v>425</v>
      </c>
      <c r="B209" s="17">
        <f>MAX(B184:B208)</f>
        <v>104</v>
      </c>
      <c r="C209" s="17">
        <f t="shared" ref="C209:L209" si="58">MAX(C184:C208)</f>
        <v>64</v>
      </c>
      <c r="D209" s="17">
        <f t="shared" si="58"/>
        <v>90</v>
      </c>
      <c r="E209" s="17">
        <f t="shared" si="58"/>
        <v>40</v>
      </c>
      <c r="F209" s="17">
        <f t="shared" si="58"/>
        <v>73</v>
      </c>
      <c r="G209" s="17">
        <f t="shared" si="58"/>
        <v>12</v>
      </c>
      <c r="H209" s="17">
        <f t="shared" si="58"/>
        <v>5</v>
      </c>
      <c r="I209" s="17">
        <f t="shared" si="58"/>
        <v>7</v>
      </c>
      <c r="J209" s="17">
        <f t="shared" si="58"/>
        <v>5</v>
      </c>
      <c r="K209" s="17">
        <f t="shared" si="58"/>
        <v>146</v>
      </c>
      <c r="L209" s="17">
        <f t="shared" si="58"/>
        <v>27</v>
      </c>
      <c r="P209" s="16">
        <f>SUM(P184:P208)</f>
        <v>0.99999999999999989</v>
      </c>
      <c r="Q209" s="16">
        <f t="shared" ref="Q209:Z209" si="59">SUM(Q184:Q208)</f>
        <v>0.99999999999999989</v>
      </c>
      <c r="R209" s="16">
        <f t="shared" si="59"/>
        <v>0.99999999999999989</v>
      </c>
      <c r="S209" s="16">
        <f t="shared" si="59"/>
        <v>1</v>
      </c>
      <c r="T209" s="16">
        <f t="shared" si="59"/>
        <v>1.0000000000000002</v>
      </c>
      <c r="U209" s="16">
        <f t="shared" si="59"/>
        <v>1</v>
      </c>
      <c r="V209" s="16">
        <f t="shared" si="59"/>
        <v>1</v>
      </c>
      <c r="W209" s="16">
        <f t="shared" si="59"/>
        <v>1</v>
      </c>
      <c r="X209" s="16">
        <f t="shared" si="59"/>
        <v>0.99999999999999989</v>
      </c>
      <c r="Y209" s="16">
        <f t="shared" si="59"/>
        <v>1</v>
      </c>
      <c r="Z209" s="16">
        <f t="shared" si="59"/>
        <v>1</v>
      </c>
    </row>
    <row r="210" spans="1:27" x14ac:dyDescent="0.25">
      <c r="A210" s="17" t="s">
        <v>426</v>
      </c>
      <c r="B210" s="17">
        <f>MIN(B184:B208)</f>
        <v>10</v>
      </c>
      <c r="C210" s="17">
        <f t="shared" ref="C210:L210" si="60">MIN(C184:C208)</f>
        <v>6</v>
      </c>
      <c r="D210" s="17">
        <f t="shared" si="60"/>
        <v>4</v>
      </c>
      <c r="E210" s="17">
        <f t="shared" si="60"/>
        <v>0</v>
      </c>
      <c r="F210" s="17">
        <f t="shared" si="60"/>
        <v>3</v>
      </c>
      <c r="G210" s="17">
        <f t="shared" si="60"/>
        <v>0</v>
      </c>
      <c r="H210" s="17">
        <f t="shared" si="60"/>
        <v>0</v>
      </c>
      <c r="I210" s="17">
        <f t="shared" si="60"/>
        <v>0</v>
      </c>
      <c r="J210" s="17">
        <f t="shared" si="60"/>
        <v>0</v>
      </c>
      <c r="K210" s="17">
        <f t="shared" si="60"/>
        <v>21</v>
      </c>
      <c r="L210" s="17">
        <f t="shared" si="60"/>
        <v>1</v>
      </c>
      <c r="O210" s="16"/>
    </row>
    <row r="211" spans="1:27" x14ac:dyDescent="0.25">
      <c r="A211" s="17" t="s">
        <v>427</v>
      </c>
      <c r="B211" s="165">
        <f>B210/B209-1</f>
        <v>-0.90384615384615385</v>
      </c>
      <c r="C211" s="165">
        <f t="shared" ref="C211:L211" si="61">C210/C209-1</f>
        <v>-0.90625</v>
      </c>
      <c r="D211" s="165">
        <f t="shared" si="61"/>
        <v>-0.9555555555555556</v>
      </c>
      <c r="E211" s="165">
        <f t="shared" si="61"/>
        <v>-1</v>
      </c>
      <c r="F211" s="165">
        <f t="shared" si="61"/>
        <v>-0.95890410958904115</v>
      </c>
      <c r="G211" s="165">
        <f t="shared" si="61"/>
        <v>-1</v>
      </c>
      <c r="H211" s="165">
        <f t="shared" si="61"/>
        <v>-1</v>
      </c>
      <c r="I211" s="165">
        <f t="shared" si="61"/>
        <v>-1</v>
      </c>
      <c r="J211" s="165">
        <f t="shared" si="61"/>
        <v>-1</v>
      </c>
      <c r="K211" s="165">
        <f t="shared" si="61"/>
        <v>-0.85616438356164382</v>
      </c>
      <c r="L211" s="165">
        <f t="shared" si="61"/>
        <v>-0.96296296296296302</v>
      </c>
      <c r="O211" s="16"/>
    </row>
    <row r="212" spans="1:27" x14ac:dyDescent="0.25">
      <c r="A212" s="17" t="s">
        <v>42</v>
      </c>
      <c r="B212" s="166">
        <f>SUM(B184:B208)</f>
        <v>1064</v>
      </c>
      <c r="C212" s="166">
        <f t="shared" ref="C212:L212" si="62">SUM(C184:C208)</f>
        <v>725</v>
      </c>
      <c r="D212" s="166">
        <f t="shared" si="62"/>
        <v>910</v>
      </c>
      <c r="E212" s="166">
        <f t="shared" si="62"/>
        <v>433</v>
      </c>
      <c r="F212" s="166">
        <f t="shared" si="62"/>
        <v>746</v>
      </c>
      <c r="G212" s="166">
        <f t="shared" si="62"/>
        <v>79</v>
      </c>
      <c r="H212" s="166">
        <f t="shared" si="62"/>
        <v>26</v>
      </c>
      <c r="I212" s="166">
        <f t="shared" si="62"/>
        <v>67</v>
      </c>
      <c r="J212" s="166">
        <f t="shared" si="62"/>
        <v>49</v>
      </c>
      <c r="K212" s="166">
        <f t="shared" si="62"/>
        <v>1816</v>
      </c>
      <c r="L212" s="166">
        <f t="shared" si="62"/>
        <v>188</v>
      </c>
      <c r="O212" s="16"/>
    </row>
    <row r="213" spans="1:27" x14ac:dyDescent="0.25">
      <c r="O213" s="13" t="s">
        <v>428</v>
      </c>
      <c r="P213" s="13" t="s">
        <v>424</v>
      </c>
      <c r="Q213" s="13" t="s">
        <v>91</v>
      </c>
      <c r="R213" s="13" t="s">
        <v>92</v>
      </c>
      <c r="S213" s="13" t="s">
        <v>46</v>
      </c>
      <c r="T213" s="13" t="s">
        <v>47</v>
      </c>
      <c r="U213" s="13" t="s">
        <v>48</v>
      </c>
      <c r="V213" s="13" t="s">
        <v>49</v>
      </c>
      <c r="W213" s="13" t="s">
        <v>50</v>
      </c>
      <c r="X213" s="13" t="s">
        <v>95</v>
      </c>
      <c r="Y213" s="13" t="s">
        <v>52</v>
      </c>
      <c r="Z213" s="13" t="s">
        <v>53</v>
      </c>
    </row>
    <row r="214" spans="1:27" x14ac:dyDescent="0.25">
      <c r="O214" s="14"/>
      <c r="P214" s="16">
        <f>B184/$M184</f>
        <v>0.3125</v>
      </c>
      <c r="Q214" s="16">
        <f t="shared" ref="Q214:Z214" si="63">C184/$M184</f>
        <v>7.4999999999999997E-2</v>
      </c>
      <c r="R214" s="16">
        <f t="shared" si="63"/>
        <v>0.17499999999999999</v>
      </c>
      <c r="S214" s="16">
        <f t="shared" si="63"/>
        <v>0.05</v>
      </c>
      <c r="T214" s="16">
        <f t="shared" si="63"/>
        <v>7.4999999999999997E-2</v>
      </c>
      <c r="U214" s="16">
        <f t="shared" si="63"/>
        <v>1.2500000000000001E-2</v>
      </c>
      <c r="V214" s="16">
        <f t="shared" si="63"/>
        <v>0</v>
      </c>
      <c r="W214" s="16">
        <f t="shared" si="63"/>
        <v>0</v>
      </c>
      <c r="X214" s="16">
        <f t="shared" si="63"/>
        <v>1.2500000000000001E-2</v>
      </c>
      <c r="Y214" s="16">
        <f t="shared" si="63"/>
        <v>0.27500000000000002</v>
      </c>
      <c r="Z214" s="16">
        <f t="shared" si="63"/>
        <v>1.2500000000000001E-2</v>
      </c>
      <c r="AA214" s="5">
        <f>SUM(P214:Z214)</f>
        <v>0.99999999999999989</v>
      </c>
    </row>
    <row r="215" spans="1:27" x14ac:dyDescent="0.25">
      <c r="O215" s="15">
        <v>0</v>
      </c>
      <c r="P215" s="16">
        <f t="shared" ref="P215:P238" si="64">B185/$M185</f>
        <v>0.12849162011173185</v>
      </c>
      <c r="Q215" s="16">
        <f t="shared" ref="Q215:Q238" si="65">C185/$M185</f>
        <v>0.10614525139664804</v>
      </c>
      <c r="R215" s="16">
        <f t="shared" ref="R215:R238" si="66">D185/$M185</f>
        <v>0.15083798882681565</v>
      </c>
      <c r="S215" s="16">
        <f t="shared" ref="S215:S238" si="67">E185/$M185</f>
        <v>5.5865921787709494E-2</v>
      </c>
      <c r="T215" s="16">
        <f t="shared" ref="T215:T238" si="68">F185/$M185</f>
        <v>0.12290502793296089</v>
      </c>
      <c r="U215" s="16">
        <f t="shared" ref="U215:U238" si="69">G185/$M185</f>
        <v>1.11731843575419E-2</v>
      </c>
      <c r="V215" s="16">
        <f t="shared" ref="V215:V238" si="70">H185/$M185</f>
        <v>1.11731843575419E-2</v>
      </c>
      <c r="W215" s="16">
        <f t="shared" ref="W215:W238" si="71">I185/$M185</f>
        <v>1.11731843575419E-2</v>
      </c>
      <c r="X215" s="16">
        <f t="shared" ref="X215:X238" si="72">J185/$M185</f>
        <v>5.5865921787709499E-3</v>
      </c>
      <c r="Y215" s="16">
        <f t="shared" ref="Y215:Y238" si="73">K185/$M185</f>
        <v>0.37430167597765363</v>
      </c>
      <c r="Z215" s="16">
        <f t="shared" ref="Z215:Z238" si="74">L185/$M185</f>
        <v>2.23463687150838E-2</v>
      </c>
      <c r="AA215" s="5">
        <f t="shared" ref="AA215:AA238" si="75">SUM(P215:Z215)</f>
        <v>1</v>
      </c>
    </row>
    <row r="216" spans="1:27" x14ac:dyDescent="0.25">
      <c r="O216" s="15">
        <v>1</v>
      </c>
      <c r="P216" s="16">
        <f t="shared" si="64"/>
        <v>0.12977099236641221</v>
      </c>
      <c r="Q216" s="16">
        <f t="shared" si="65"/>
        <v>0.14503816793893129</v>
      </c>
      <c r="R216" s="16">
        <f t="shared" si="66"/>
        <v>9.1603053435114504E-2</v>
      </c>
      <c r="S216" s="16">
        <f t="shared" si="67"/>
        <v>9.1603053435114504E-2</v>
      </c>
      <c r="T216" s="16">
        <f t="shared" si="68"/>
        <v>0.10687022900763359</v>
      </c>
      <c r="U216" s="16">
        <f t="shared" si="69"/>
        <v>0</v>
      </c>
      <c r="V216" s="16">
        <f t="shared" si="70"/>
        <v>0</v>
      </c>
      <c r="W216" s="16">
        <f t="shared" si="71"/>
        <v>7.6335877862595417E-3</v>
      </c>
      <c r="X216" s="16">
        <f t="shared" si="72"/>
        <v>1.5267175572519083E-2</v>
      </c>
      <c r="Y216" s="16">
        <f t="shared" si="73"/>
        <v>0.38931297709923662</v>
      </c>
      <c r="Z216" s="16">
        <f t="shared" si="74"/>
        <v>2.2900763358778626E-2</v>
      </c>
      <c r="AA216" s="5">
        <f t="shared" si="75"/>
        <v>1</v>
      </c>
    </row>
    <row r="217" spans="1:27" x14ac:dyDescent="0.25">
      <c r="O217" s="15">
        <v>2</v>
      </c>
      <c r="P217" s="16">
        <f t="shared" si="64"/>
        <v>0.11538461538461539</v>
      </c>
      <c r="Q217" s="16">
        <f t="shared" si="65"/>
        <v>0.23076923076923078</v>
      </c>
      <c r="R217" s="16">
        <f t="shared" si="66"/>
        <v>0.10576923076923077</v>
      </c>
      <c r="S217" s="16">
        <f t="shared" si="67"/>
        <v>3.8461538461538464E-2</v>
      </c>
      <c r="T217" s="16">
        <f t="shared" si="68"/>
        <v>7.6923076923076927E-2</v>
      </c>
      <c r="U217" s="16">
        <f t="shared" si="69"/>
        <v>0</v>
      </c>
      <c r="V217" s="16">
        <f t="shared" si="70"/>
        <v>0</v>
      </c>
      <c r="W217" s="16">
        <f t="shared" si="71"/>
        <v>1.9230769230769232E-2</v>
      </c>
      <c r="X217" s="16">
        <f t="shared" si="72"/>
        <v>9.6153846153846159E-3</v>
      </c>
      <c r="Y217" s="16">
        <f t="shared" si="73"/>
        <v>0.375</v>
      </c>
      <c r="Z217" s="16">
        <f t="shared" si="74"/>
        <v>2.8846153846153848E-2</v>
      </c>
      <c r="AA217" s="5">
        <f t="shared" si="75"/>
        <v>1</v>
      </c>
    </row>
    <row r="218" spans="1:27" x14ac:dyDescent="0.25">
      <c r="O218" s="15">
        <v>3</v>
      </c>
      <c r="P218" s="16">
        <f t="shared" si="64"/>
        <v>0.17910447761194029</v>
      </c>
      <c r="Q218" s="16">
        <f t="shared" si="65"/>
        <v>0.16417910447761194</v>
      </c>
      <c r="R218" s="16">
        <f t="shared" si="66"/>
        <v>8.9552238805970144E-2</v>
      </c>
      <c r="S218" s="16">
        <f t="shared" si="67"/>
        <v>7.4626865671641784E-2</v>
      </c>
      <c r="T218" s="16">
        <f t="shared" si="68"/>
        <v>4.4776119402985072E-2</v>
      </c>
      <c r="U218" s="16">
        <f t="shared" si="69"/>
        <v>0</v>
      </c>
      <c r="V218" s="16">
        <f t="shared" si="70"/>
        <v>0</v>
      </c>
      <c r="W218" s="16">
        <f t="shared" si="71"/>
        <v>1.4925373134328358E-2</v>
      </c>
      <c r="X218" s="16">
        <f t="shared" si="72"/>
        <v>0</v>
      </c>
      <c r="Y218" s="16">
        <f t="shared" si="73"/>
        <v>0.41791044776119401</v>
      </c>
      <c r="Z218" s="16">
        <f t="shared" si="74"/>
        <v>1.4925373134328358E-2</v>
      </c>
      <c r="AA218" s="5">
        <f t="shared" si="75"/>
        <v>1</v>
      </c>
    </row>
    <row r="219" spans="1:27" x14ac:dyDescent="0.25">
      <c r="B219" s="167"/>
      <c r="O219" s="15">
        <v>4</v>
      </c>
      <c r="P219" s="16">
        <f t="shared" si="64"/>
        <v>0.18032786885245902</v>
      </c>
      <c r="Q219" s="16">
        <f t="shared" si="65"/>
        <v>9.8360655737704916E-2</v>
      </c>
      <c r="R219" s="16">
        <f t="shared" si="66"/>
        <v>0.11475409836065574</v>
      </c>
      <c r="S219" s="16">
        <f t="shared" si="67"/>
        <v>6.5573770491803282E-2</v>
      </c>
      <c r="T219" s="16">
        <f t="shared" si="68"/>
        <v>8.1967213114754092E-2</v>
      </c>
      <c r="U219" s="16">
        <f t="shared" si="69"/>
        <v>0</v>
      </c>
      <c r="V219" s="16">
        <f t="shared" si="70"/>
        <v>1.6393442622950821E-2</v>
      </c>
      <c r="W219" s="16">
        <f t="shared" si="71"/>
        <v>4.9180327868852458E-2</v>
      </c>
      <c r="X219" s="16">
        <f t="shared" si="72"/>
        <v>1.6393442622950821E-2</v>
      </c>
      <c r="Y219" s="16">
        <f t="shared" si="73"/>
        <v>0.36065573770491804</v>
      </c>
      <c r="Z219" s="16">
        <f t="shared" si="74"/>
        <v>1.6393442622950821E-2</v>
      </c>
      <c r="AA219" s="5">
        <f t="shared" si="75"/>
        <v>1</v>
      </c>
    </row>
    <row r="220" spans="1:27" x14ac:dyDescent="0.25">
      <c r="B220" s="167"/>
      <c r="O220" s="15">
        <v>5</v>
      </c>
      <c r="P220" s="16">
        <f t="shared" si="64"/>
        <v>0.24074074074074073</v>
      </c>
      <c r="Q220" s="16">
        <f t="shared" si="65"/>
        <v>0.16666666666666666</v>
      </c>
      <c r="R220" s="16">
        <f t="shared" si="66"/>
        <v>7.407407407407407E-2</v>
      </c>
      <c r="S220" s="16">
        <f t="shared" si="67"/>
        <v>0</v>
      </c>
      <c r="T220" s="16">
        <f t="shared" si="68"/>
        <v>0.1111111111111111</v>
      </c>
      <c r="U220" s="16">
        <f t="shared" si="69"/>
        <v>0</v>
      </c>
      <c r="V220" s="16">
        <f t="shared" si="70"/>
        <v>0</v>
      </c>
      <c r="W220" s="16">
        <f t="shared" si="71"/>
        <v>0</v>
      </c>
      <c r="X220" s="16">
        <f t="shared" si="72"/>
        <v>0</v>
      </c>
      <c r="Y220" s="16">
        <f t="shared" si="73"/>
        <v>0.3888888888888889</v>
      </c>
      <c r="Z220" s="16">
        <f t="shared" si="74"/>
        <v>1.8518518518518517E-2</v>
      </c>
      <c r="AA220" s="5">
        <f t="shared" si="75"/>
        <v>0.99999999999999989</v>
      </c>
    </row>
    <row r="221" spans="1:27" x14ac:dyDescent="0.25">
      <c r="B221" s="16"/>
      <c r="O221" s="15">
        <v>6</v>
      </c>
      <c r="P221" s="16">
        <f t="shared" si="64"/>
        <v>0.10416666666666667</v>
      </c>
      <c r="Q221" s="16">
        <f t="shared" si="65"/>
        <v>0.17708333333333334</v>
      </c>
      <c r="R221" s="16">
        <f t="shared" si="66"/>
        <v>0.20833333333333334</v>
      </c>
      <c r="S221" s="16">
        <f t="shared" si="67"/>
        <v>5.2083333333333336E-2</v>
      </c>
      <c r="T221" s="16">
        <f t="shared" si="68"/>
        <v>8.3333333333333329E-2</v>
      </c>
      <c r="U221" s="16">
        <f t="shared" si="69"/>
        <v>2.0833333333333332E-2</v>
      </c>
      <c r="V221" s="16">
        <f t="shared" si="70"/>
        <v>0</v>
      </c>
      <c r="W221" s="16">
        <f t="shared" si="71"/>
        <v>0</v>
      </c>
      <c r="X221" s="16">
        <f t="shared" si="72"/>
        <v>1.0416666666666666E-2</v>
      </c>
      <c r="Y221" s="16">
        <f t="shared" si="73"/>
        <v>0.33333333333333331</v>
      </c>
      <c r="Z221" s="16">
        <f t="shared" si="74"/>
        <v>1.0416666666666666E-2</v>
      </c>
      <c r="AA221" s="5">
        <f t="shared" si="75"/>
        <v>1.0000000000000002</v>
      </c>
    </row>
    <row r="222" spans="1:27" x14ac:dyDescent="0.25">
      <c r="O222" s="15">
        <v>7</v>
      </c>
      <c r="P222" s="16">
        <f t="shared" si="64"/>
        <v>0.15555555555555556</v>
      </c>
      <c r="Q222" s="16">
        <f t="shared" si="65"/>
        <v>0.14074074074074075</v>
      </c>
      <c r="R222" s="16">
        <f t="shared" si="66"/>
        <v>0.13333333333333333</v>
      </c>
      <c r="S222" s="16">
        <f t="shared" si="67"/>
        <v>7.407407407407407E-2</v>
      </c>
      <c r="T222" s="16">
        <f t="shared" si="68"/>
        <v>0.16296296296296298</v>
      </c>
      <c r="U222" s="16">
        <f t="shared" si="69"/>
        <v>1.4814814814814815E-2</v>
      </c>
      <c r="V222" s="16">
        <f t="shared" si="70"/>
        <v>0</v>
      </c>
      <c r="W222" s="16">
        <f t="shared" si="71"/>
        <v>1.4814814814814815E-2</v>
      </c>
      <c r="X222" s="16">
        <f t="shared" si="72"/>
        <v>7.4074074074074077E-3</v>
      </c>
      <c r="Y222" s="16">
        <f t="shared" si="73"/>
        <v>0.2814814814814815</v>
      </c>
      <c r="Z222" s="16">
        <f t="shared" si="74"/>
        <v>1.4814814814814815E-2</v>
      </c>
      <c r="AA222" s="5">
        <f t="shared" si="75"/>
        <v>1</v>
      </c>
    </row>
    <row r="223" spans="1:27" x14ac:dyDescent="0.25">
      <c r="O223" s="15">
        <v>8</v>
      </c>
      <c r="P223" s="16">
        <f t="shared" si="64"/>
        <v>0.17127071823204421</v>
      </c>
      <c r="Q223" s="16">
        <f t="shared" si="65"/>
        <v>0.14917127071823205</v>
      </c>
      <c r="R223" s="16">
        <f t="shared" si="66"/>
        <v>0.13259668508287292</v>
      </c>
      <c r="S223" s="16">
        <f t="shared" si="67"/>
        <v>0.12154696132596685</v>
      </c>
      <c r="T223" s="16">
        <f t="shared" si="68"/>
        <v>0.13259668508287292</v>
      </c>
      <c r="U223" s="16">
        <f t="shared" si="69"/>
        <v>2.2099447513812154E-2</v>
      </c>
      <c r="V223" s="16">
        <f t="shared" si="70"/>
        <v>0</v>
      </c>
      <c r="W223" s="16">
        <f t="shared" si="71"/>
        <v>1.1049723756906077E-2</v>
      </c>
      <c r="X223" s="16">
        <f t="shared" si="72"/>
        <v>5.5248618784530384E-3</v>
      </c>
      <c r="Y223" s="16">
        <f t="shared" si="73"/>
        <v>0.22099447513812154</v>
      </c>
      <c r="Z223" s="16">
        <f t="shared" si="74"/>
        <v>3.3149171270718231E-2</v>
      </c>
      <c r="AA223" s="5">
        <f t="shared" si="75"/>
        <v>0.99999999999999989</v>
      </c>
    </row>
    <row r="224" spans="1:27" x14ac:dyDescent="0.25">
      <c r="O224" s="15">
        <v>9</v>
      </c>
      <c r="P224" s="16">
        <f t="shared" si="64"/>
        <v>0.2</v>
      </c>
      <c r="Q224" s="16">
        <f t="shared" si="65"/>
        <v>0.09</v>
      </c>
      <c r="R224" s="16">
        <f t="shared" si="66"/>
        <v>0.16500000000000001</v>
      </c>
      <c r="S224" s="16">
        <f t="shared" si="67"/>
        <v>7.0000000000000007E-2</v>
      </c>
      <c r="T224" s="16">
        <f t="shared" si="68"/>
        <v>0.105</v>
      </c>
      <c r="U224" s="16">
        <f t="shared" si="69"/>
        <v>5.0000000000000001E-3</v>
      </c>
      <c r="V224" s="16">
        <f t="shared" si="70"/>
        <v>0</v>
      </c>
      <c r="W224" s="16">
        <f t="shared" si="71"/>
        <v>5.0000000000000001E-3</v>
      </c>
      <c r="X224" s="16">
        <f t="shared" si="72"/>
        <v>0</v>
      </c>
      <c r="Y224" s="16">
        <f t="shared" si="73"/>
        <v>0.31</v>
      </c>
      <c r="Z224" s="16">
        <f t="shared" si="74"/>
        <v>0.05</v>
      </c>
      <c r="AA224" s="5">
        <f t="shared" si="75"/>
        <v>1.0000000000000002</v>
      </c>
    </row>
    <row r="225" spans="15:27" x14ac:dyDescent="0.25">
      <c r="O225" s="15">
        <v>10</v>
      </c>
      <c r="P225" s="16">
        <f t="shared" si="64"/>
        <v>0.20571428571428571</v>
      </c>
      <c r="Q225" s="16">
        <f t="shared" si="65"/>
        <v>0.14285714285714285</v>
      </c>
      <c r="R225" s="16">
        <f t="shared" si="66"/>
        <v>0.16</v>
      </c>
      <c r="S225" s="16">
        <f t="shared" si="67"/>
        <v>5.1428571428571428E-2</v>
      </c>
      <c r="T225" s="16">
        <f t="shared" si="68"/>
        <v>0.10285714285714286</v>
      </c>
      <c r="U225" s="16">
        <f t="shared" si="69"/>
        <v>1.7142857142857144E-2</v>
      </c>
      <c r="V225" s="16">
        <f t="shared" si="70"/>
        <v>0</v>
      </c>
      <c r="W225" s="16">
        <f t="shared" si="71"/>
        <v>1.7142857142857144E-2</v>
      </c>
      <c r="X225" s="16">
        <f t="shared" si="72"/>
        <v>0</v>
      </c>
      <c r="Y225" s="16">
        <f t="shared" si="73"/>
        <v>0.28000000000000003</v>
      </c>
      <c r="Z225" s="16">
        <f t="shared" si="74"/>
        <v>2.2857142857142857E-2</v>
      </c>
      <c r="AA225" s="5">
        <f t="shared" si="75"/>
        <v>1</v>
      </c>
    </row>
    <row r="226" spans="15:27" x14ac:dyDescent="0.25">
      <c r="O226" s="15">
        <v>11</v>
      </c>
      <c r="P226" s="16">
        <f t="shared" si="64"/>
        <v>0.15887850467289719</v>
      </c>
      <c r="Q226" s="16">
        <f t="shared" si="65"/>
        <v>0.10747663551401869</v>
      </c>
      <c r="R226" s="16">
        <f t="shared" si="66"/>
        <v>0.23831775700934579</v>
      </c>
      <c r="S226" s="16">
        <f t="shared" si="67"/>
        <v>4.6728971962616821E-2</v>
      </c>
      <c r="T226" s="16">
        <f t="shared" si="68"/>
        <v>8.4112149532710276E-2</v>
      </c>
      <c r="U226" s="16">
        <f t="shared" si="69"/>
        <v>4.6728971962616819E-3</v>
      </c>
      <c r="V226" s="16">
        <f t="shared" si="70"/>
        <v>9.3457943925233638E-3</v>
      </c>
      <c r="W226" s="16">
        <f t="shared" si="71"/>
        <v>1.4018691588785047E-2</v>
      </c>
      <c r="X226" s="16">
        <f t="shared" si="72"/>
        <v>9.3457943925233638E-3</v>
      </c>
      <c r="Y226" s="16">
        <f t="shared" si="73"/>
        <v>0.30841121495327101</v>
      </c>
      <c r="Z226" s="16">
        <f t="shared" si="74"/>
        <v>1.8691588785046728E-2</v>
      </c>
      <c r="AA226" s="5">
        <f t="shared" si="75"/>
        <v>0.99999999999999978</v>
      </c>
    </row>
    <row r="227" spans="15:27" x14ac:dyDescent="0.25">
      <c r="O227" s="15">
        <v>12</v>
      </c>
      <c r="P227" s="16">
        <f t="shared" si="64"/>
        <v>0.17063492063492064</v>
      </c>
      <c r="Q227" s="16">
        <f t="shared" si="65"/>
        <v>0.11507936507936507</v>
      </c>
      <c r="R227" s="16">
        <f t="shared" si="66"/>
        <v>0.12301587301587301</v>
      </c>
      <c r="S227" s="16">
        <f t="shared" si="67"/>
        <v>9.1269841269841265E-2</v>
      </c>
      <c r="T227" s="16">
        <f t="shared" si="68"/>
        <v>0.12301587301587301</v>
      </c>
      <c r="U227" s="16">
        <f t="shared" si="69"/>
        <v>0</v>
      </c>
      <c r="V227" s="16">
        <f t="shared" si="70"/>
        <v>0</v>
      </c>
      <c r="W227" s="16">
        <f t="shared" si="71"/>
        <v>3.968253968253968E-3</v>
      </c>
      <c r="X227" s="16">
        <f t="shared" si="72"/>
        <v>1.984126984126984E-2</v>
      </c>
      <c r="Y227" s="16">
        <f t="shared" si="73"/>
        <v>0.32539682539682541</v>
      </c>
      <c r="Z227" s="16">
        <f t="shared" si="74"/>
        <v>2.7777777777777776E-2</v>
      </c>
      <c r="AA227" s="5">
        <f t="shared" si="75"/>
        <v>1</v>
      </c>
    </row>
    <row r="228" spans="15:27" x14ac:dyDescent="0.25">
      <c r="O228" s="15">
        <v>13</v>
      </c>
      <c r="P228" s="16">
        <f t="shared" si="64"/>
        <v>0.19488817891373802</v>
      </c>
      <c r="Q228" s="16">
        <f t="shared" si="65"/>
        <v>9.9041533546325874E-2</v>
      </c>
      <c r="R228" s="16">
        <f t="shared" si="66"/>
        <v>0.17252396166134185</v>
      </c>
      <c r="S228" s="16">
        <f t="shared" si="67"/>
        <v>7.0287539936102233E-2</v>
      </c>
      <c r="T228" s="16">
        <f t="shared" si="68"/>
        <v>8.9456869009584661E-2</v>
      </c>
      <c r="U228" s="16">
        <f t="shared" si="69"/>
        <v>2.2364217252396165E-2</v>
      </c>
      <c r="V228" s="16">
        <f t="shared" si="70"/>
        <v>9.5846645367412137E-3</v>
      </c>
      <c r="W228" s="16">
        <f t="shared" si="71"/>
        <v>9.5846645367412137E-3</v>
      </c>
      <c r="X228" s="16">
        <f t="shared" si="72"/>
        <v>6.3897763578274758E-3</v>
      </c>
      <c r="Y228" s="16">
        <f t="shared" si="73"/>
        <v>0.28753993610223644</v>
      </c>
      <c r="Z228" s="16">
        <f t="shared" si="74"/>
        <v>3.8338658146964855E-2</v>
      </c>
      <c r="AA228" s="5">
        <f t="shared" si="75"/>
        <v>1</v>
      </c>
    </row>
    <row r="229" spans="15:27" x14ac:dyDescent="0.25">
      <c r="O229" s="15">
        <v>14</v>
      </c>
      <c r="P229" s="16">
        <f t="shared" si="64"/>
        <v>0.19618528610354224</v>
      </c>
      <c r="Q229" s="16">
        <f t="shared" si="65"/>
        <v>0.13079019073569481</v>
      </c>
      <c r="R229" s="16">
        <f t="shared" si="66"/>
        <v>0.13623978201634879</v>
      </c>
      <c r="S229" s="16">
        <f t="shared" si="67"/>
        <v>5.1771117166212535E-2</v>
      </c>
      <c r="T229" s="16">
        <f t="shared" si="68"/>
        <v>0.1226158038147139</v>
      </c>
      <c r="U229" s="16">
        <f t="shared" si="69"/>
        <v>2.1798365122615803E-2</v>
      </c>
      <c r="V229" s="16">
        <f t="shared" si="70"/>
        <v>8.1743869209809257E-3</v>
      </c>
      <c r="W229" s="16">
        <f t="shared" si="71"/>
        <v>0</v>
      </c>
      <c r="X229" s="16">
        <f t="shared" si="72"/>
        <v>8.1743869209809257E-3</v>
      </c>
      <c r="Y229" s="16">
        <f t="shared" si="73"/>
        <v>0.27520435967302453</v>
      </c>
      <c r="Z229" s="16">
        <f t="shared" si="74"/>
        <v>4.9046321525885561E-2</v>
      </c>
      <c r="AA229" s="5">
        <f t="shared" si="75"/>
        <v>1.0000000000000002</v>
      </c>
    </row>
    <row r="230" spans="15:27" x14ac:dyDescent="0.25">
      <c r="O230" s="15">
        <v>15</v>
      </c>
      <c r="P230" s="16">
        <f t="shared" si="64"/>
        <v>0.17590361445783131</v>
      </c>
      <c r="Q230" s="16">
        <f t="shared" si="65"/>
        <v>0.12530120481927712</v>
      </c>
      <c r="R230" s="16">
        <f t="shared" si="66"/>
        <v>0.16385542168674699</v>
      </c>
      <c r="S230" s="16">
        <f t="shared" si="67"/>
        <v>8.1927710843373497E-2</v>
      </c>
      <c r="T230" s="16">
        <f t="shared" si="68"/>
        <v>0.13734939759036144</v>
      </c>
      <c r="U230" s="16">
        <f t="shared" si="69"/>
        <v>1.4457831325301205E-2</v>
      </c>
      <c r="V230" s="16">
        <f t="shared" si="70"/>
        <v>7.2289156626506026E-3</v>
      </c>
      <c r="W230" s="16">
        <f t="shared" si="71"/>
        <v>1.4457831325301205E-2</v>
      </c>
      <c r="X230" s="16">
        <f t="shared" si="72"/>
        <v>4.8192771084337354E-3</v>
      </c>
      <c r="Y230" s="16">
        <f t="shared" si="73"/>
        <v>0.24819277108433735</v>
      </c>
      <c r="Z230" s="16">
        <f t="shared" si="74"/>
        <v>2.6506024096385541E-2</v>
      </c>
      <c r="AA230" s="5">
        <f t="shared" si="75"/>
        <v>1</v>
      </c>
    </row>
    <row r="231" spans="15:27" x14ac:dyDescent="0.25">
      <c r="O231" s="15">
        <v>16</v>
      </c>
      <c r="P231" s="16">
        <f t="shared" si="64"/>
        <v>0.19615384615384615</v>
      </c>
      <c r="Q231" s="16">
        <f t="shared" si="65"/>
        <v>0.12307692307692308</v>
      </c>
      <c r="R231" s="16">
        <f t="shared" si="66"/>
        <v>0.13653846153846153</v>
      </c>
      <c r="S231" s="16">
        <f t="shared" si="67"/>
        <v>7.6923076923076927E-2</v>
      </c>
      <c r="T231" s="16">
        <f t="shared" si="68"/>
        <v>0.11346153846153846</v>
      </c>
      <c r="U231" s="16">
        <f t="shared" si="69"/>
        <v>1.3461538461538462E-2</v>
      </c>
      <c r="V231" s="16">
        <f t="shared" si="70"/>
        <v>5.7692307692307696E-3</v>
      </c>
      <c r="W231" s="16">
        <f t="shared" si="71"/>
        <v>7.6923076923076927E-3</v>
      </c>
      <c r="X231" s="16">
        <f t="shared" si="72"/>
        <v>7.6923076923076927E-3</v>
      </c>
      <c r="Y231" s="16">
        <f t="shared" si="73"/>
        <v>0.28076923076923077</v>
      </c>
      <c r="Z231" s="16">
        <f t="shared" si="74"/>
        <v>3.8461538461538464E-2</v>
      </c>
      <c r="AA231" s="5">
        <f t="shared" si="75"/>
        <v>0.99999999999999978</v>
      </c>
    </row>
    <row r="232" spans="15:27" x14ac:dyDescent="0.25">
      <c r="O232" s="15">
        <v>17</v>
      </c>
      <c r="P232" s="16">
        <f t="shared" si="64"/>
        <v>0.20553359683794467</v>
      </c>
      <c r="Q232" s="16">
        <f t="shared" si="65"/>
        <v>9.2885375494071151E-2</v>
      </c>
      <c r="R232" s="16">
        <f t="shared" si="66"/>
        <v>0.17786561264822134</v>
      </c>
      <c r="S232" s="16">
        <f t="shared" si="67"/>
        <v>6.9169960474308304E-2</v>
      </c>
      <c r="T232" s="16">
        <f t="shared" si="68"/>
        <v>0.14426877470355731</v>
      </c>
      <c r="U232" s="16">
        <f t="shared" si="69"/>
        <v>5.9288537549407111E-3</v>
      </c>
      <c r="V232" s="16">
        <f t="shared" si="70"/>
        <v>1.976284584980237E-3</v>
      </c>
      <c r="W232" s="16">
        <f t="shared" si="71"/>
        <v>5.9288537549407111E-3</v>
      </c>
      <c r="X232" s="16">
        <f t="shared" si="72"/>
        <v>5.9288537549407111E-3</v>
      </c>
      <c r="Y232" s="16">
        <f t="shared" si="73"/>
        <v>0.27272727272727271</v>
      </c>
      <c r="Z232" s="16">
        <f t="shared" si="74"/>
        <v>1.7786561264822136E-2</v>
      </c>
      <c r="AA232" s="5">
        <f t="shared" si="75"/>
        <v>0.99999999999999989</v>
      </c>
    </row>
    <row r="233" spans="15:27" x14ac:dyDescent="0.25">
      <c r="O233" s="15">
        <v>18</v>
      </c>
      <c r="P233" s="16">
        <f t="shared" si="64"/>
        <v>0.18640350877192982</v>
      </c>
      <c r="Q233" s="16">
        <f t="shared" si="65"/>
        <v>9.2105263157894732E-2</v>
      </c>
      <c r="R233" s="16">
        <f t="shared" si="66"/>
        <v>0.17105263157894737</v>
      </c>
      <c r="S233" s="16">
        <f t="shared" si="67"/>
        <v>6.3596491228070179E-2</v>
      </c>
      <c r="T233" s="16">
        <f t="shared" si="68"/>
        <v>0.13596491228070176</v>
      </c>
      <c r="U233" s="16">
        <f t="shared" si="69"/>
        <v>2.6315789473684209E-2</v>
      </c>
      <c r="V233" s="16">
        <f t="shared" si="70"/>
        <v>2.1929824561403508E-3</v>
      </c>
      <c r="W233" s="16">
        <f t="shared" si="71"/>
        <v>1.3157894736842105E-2</v>
      </c>
      <c r="X233" s="16">
        <f t="shared" si="72"/>
        <v>8.771929824561403E-3</v>
      </c>
      <c r="Y233" s="16">
        <f t="shared" si="73"/>
        <v>0.27192982456140352</v>
      </c>
      <c r="Z233" s="16">
        <f t="shared" si="74"/>
        <v>2.850877192982456E-2</v>
      </c>
      <c r="AA233" s="5">
        <f t="shared" si="75"/>
        <v>1</v>
      </c>
    </row>
    <row r="234" spans="15:27" x14ac:dyDescent="0.25">
      <c r="O234" s="15">
        <v>19</v>
      </c>
      <c r="P234" s="16">
        <f t="shared" si="64"/>
        <v>0.13551401869158877</v>
      </c>
      <c r="Q234" s="16">
        <f t="shared" si="65"/>
        <v>0.10981308411214953</v>
      </c>
      <c r="R234" s="16">
        <f t="shared" si="66"/>
        <v>0.14719626168224298</v>
      </c>
      <c r="S234" s="16">
        <f t="shared" si="67"/>
        <v>6.0747663551401869E-2</v>
      </c>
      <c r="T234" s="16">
        <f t="shared" si="68"/>
        <v>0.15887850467289719</v>
      </c>
      <c r="U234" s="16">
        <f t="shared" si="69"/>
        <v>9.3457943925233638E-3</v>
      </c>
      <c r="V234" s="16">
        <f t="shared" si="70"/>
        <v>0</v>
      </c>
      <c r="W234" s="16">
        <f t="shared" si="71"/>
        <v>1.4018691588785047E-2</v>
      </c>
      <c r="X234" s="16">
        <f t="shared" si="72"/>
        <v>1.1682242990654205E-2</v>
      </c>
      <c r="Y234" s="16">
        <f t="shared" si="73"/>
        <v>0.28971962616822428</v>
      </c>
      <c r="Z234" s="16">
        <f t="shared" si="74"/>
        <v>6.3084112149532703E-2</v>
      </c>
      <c r="AA234" s="5">
        <f t="shared" si="75"/>
        <v>1</v>
      </c>
    </row>
    <row r="235" spans="15:27" x14ac:dyDescent="0.25">
      <c r="O235" s="15">
        <v>20</v>
      </c>
      <c r="P235" s="16">
        <f t="shared" si="64"/>
        <v>0.14864864864864866</v>
      </c>
      <c r="Q235" s="16">
        <f t="shared" si="65"/>
        <v>0.10540540540540541</v>
      </c>
      <c r="R235" s="16">
        <f t="shared" si="66"/>
        <v>0.12702702702702703</v>
      </c>
      <c r="S235" s="16">
        <f t="shared" si="67"/>
        <v>7.2972972972972977E-2</v>
      </c>
      <c r="T235" s="16">
        <f t="shared" si="68"/>
        <v>0.12972972972972974</v>
      </c>
      <c r="U235" s="16">
        <f t="shared" si="69"/>
        <v>1.0810810810810811E-2</v>
      </c>
      <c r="V235" s="16">
        <f t="shared" si="70"/>
        <v>1.3513513513513514E-2</v>
      </c>
      <c r="W235" s="16">
        <f t="shared" si="71"/>
        <v>1.891891891891892E-2</v>
      </c>
      <c r="X235" s="16">
        <f t="shared" si="72"/>
        <v>1.0810810810810811E-2</v>
      </c>
      <c r="Y235" s="16">
        <f t="shared" si="73"/>
        <v>0.32432432432432434</v>
      </c>
      <c r="Z235" s="16">
        <f t="shared" si="74"/>
        <v>3.783783783783784E-2</v>
      </c>
      <c r="AA235" s="5">
        <f t="shared" si="75"/>
        <v>1</v>
      </c>
    </row>
    <row r="236" spans="15:27" x14ac:dyDescent="0.25">
      <c r="O236" s="15">
        <v>21</v>
      </c>
      <c r="P236" s="16">
        <f t="shared" si="64"/>
        <v>0.17419354838709677</v>
      </c>
      <c r="Q236" s="16">
        <f t="shared" si="65"/>
        <v>0.1032258064516129</v>
      </c>
      <c r="R236" s="16">
        <f t="shared" si="66"/>
        <v>0.12258064516129032</v>
      </c>
      <c r="S236" s="16">
        <f t="shared" si="67"/>
        <v>0.10967741935483871</v>
      </c>
      <c r="T236" s="16">
        <f t="shared" si="68"/>
        <v>0.12903225806451613</v>
      </c>
      <c r="U236" s="16">
        <f t="shared" si="69"/>
        <v>1.6129032258064516E-2</v>
      </c>
      <c r="V236" s="16">
        <f t="shared" si="70"/>
        <v>3.2258064516129032E-3</v>
      </c>
      <c r="W236" s="16">
        <f t="shared" si="71"/>
        <v>9.6774193548387101E-3</v>
      </c>
      <c r="X236" s="16">
        <f t="shared" si="72"/>
        <v>9.6774193548387101E-3</v>
      </c>
      <c r="Y236" s="16">
        <f t="shared" si="73"/>
        <v>0.29677419354838708</v>
      </c>
      <c r="Z236" s="16">
        <f t="shared" si="74"/>
        <v>2.5806451612903226E-2</v>
      </c>
      <c r="AA236" s="5">
        <f t="shared" si="75"/>
        <v>0.99999999999999978</v>
      </c>
    </row>
    <row r="237" spans="15:27" x14ac:dyDescent="0.25">
      <c r="O237" s="15">
        <v>22</v>
      </c>
      <c r="P237" s="16">
        <f t="shared" si="64"/>
        <v>0.15471698113207547</v>
      </c>
      <c r="Q237" s="16">
        <f t="shared" si="65"/>
        <v>0.13962264150943396</v>
      </c>
      <c r="R237" s="16">
        <f t="shared" si="66"/>
        <v>0.15849056603773584</v>
      </c>
      <c r="S237" s="16">
        <f t="shared" si="67"/>
        <v>5.2830188679245285E-2</v>
      </c>
      <c r="T237" s="16">
        <f t="shared" si="68"/>
        <v>0.11320754716981132</v>
      </c>
      <c r="U237" s="16">
        <f t="shared" si="69"/>
        <v>1.8867924528301886E-2</v>
      </c>
      <c r="V237" s="16">
        <f t="shared" si="70"/>
        <v>0</v>
      </c>
      <c r="W237" s="16">
        <f t="shared" si="71"/>
        <v>1.509433962264151E-2</v>
      </c>
      <c r="X237" s="16">
        <f t="shared" si="72"/>
        <v>3.7735849056603774E-3</v>
      </c>
      <c r="Y237" s="16">
        <f t="shared" si="73"/>
        <v>0.33207547169811319</v>
      </c>
      <c r="Z237" s="16">
        <f t="shared" si="74"/>
        <v>1.1320754716981131E-2</v>
      </c>
      <c r="AA237" s="5">
        <f t="shared" si="75"/>
        <v>1</v>
      </c>
    </row>
    <row r="238" spans="15:27" x14ac:dyDescent="0.25">
      <c r="O238" s="15">
        <v>23</v>
      </c>
      <c r="P238" s="16">
        <f t="shared" si="64"/>
        <v>0.13839285714285715</v>
      </c>
      <c r="Q238" s="16">
        <f t="shared" si="65"/>
        <v>0.15178571428571427</v>
      </c>
      <c r="R238" s="16">
        <f t="shared" si="66"/>
        <v>0.10267857142857142</v>
      </c>
      <c r="S238" s="16">
        <f t="shared" si="67"/>
        <v>9.375E-2</v>
      </c>
      <c r="T238" s="16">
        <f t="shared" si="68"/>
        <v>0.13392857142857142</v>
      </c>
      <c r="U238" s="16">
        <f t="shared" si="69"/>
        <v>8.9285714285714281E-3</v>
      </c>
      <c r="V238" s="16">
        <f t="shared" si="70"/>
        <v>4.464285714285714E-3</v>
      </c>
      <c r="W238" s="16">
        <f t="shared" si="71"/>
        <v>1.7857142857142856E-2</v>
      </c>
      <c r="X238" s="16">
        <f t="shared" si="72"/>
        <v>8.9285714285714281E-3</v>
      </c>
      <c r="Y238" s="16">
        <f t="shared" si="73"/>
        <v>0.3169642857142857</v>
      </c>
      <c r="Z238" s="16">
        <f t="shared" si="74"/>
        <v>2.2321428571428572E-2</v>
      </c>
      <c r="AA238" s="5">
        <f t="shared" si="75"/>
        <v>0.99999999999999989</v>
      </c>
    </row>
    <row r="241" spans="1:1" x14ac:dyDescent="0.25">
      <c r="A241" t="s">
        <v>429</v>
      </c>
    </row>
    <row r="242" spans="1:1" x14ac:dyDescent="0.25">
      <c r="A242" t="s">
        <v>430</v>
      </c>
    </row>
    <row r="243" spans="1:1" x14ac:dyDescent="0.25">
      <c r="A243" t="s">
        <v>7</v>
      </c>
    </row>
    <row r="244" spans="1:1" x14ac:dyDescent="0.25">
      <c r="A244" t="s">
        <v>59</v>
      </c>
    </row>
    <row r="245" spans="1:1" x14ac:dyDescent="0.25">
      <c r="A245" t="s">
        <v>431</v>
      </c>
    </row>
    <row r="246" spans="1:1" x14ac:dyDescent="0.25">
      <c r="A246" t="s">
        <v>432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topLeftCell="A19" workbookViewId="0">
      <selection activeCell="G49" sqref="G49"/>
    </sheetView>
  </sheetViews>
  <sheetFormatPr defaultRowHeight="15" x14ac:dyDescent="0.25"/>
  <sheetData>
    <row r="1" spans="1:6" x14ac:dyDescent="0.25">
      <c r="A1" s="23" t="s">
        <v>1</v>
      </c>
      <c r="B1" s="23" t="s">
        <v>0</v>
      </c>
      <c r="F1" t="s">
        <v>102</v>
      </c>
    </row>
    <row r="2" spans="1:6" x14ac:dyDescent="0.25">
      <c r="A2" s="24">
        <v>4812</v>
      </c>
      <c r="B2" s="25" t="s">
        <v>100</v>
      </c>
      <c r="F2" t="s">
        <v>7</v>
      </c>
    </row>
    <row r="3" spans="1:6" x14ac:dyDescent="0.25">
      <c r="A3" s="24">
        <v>1291</v>
      </c>
      <c r="B3" s="25" t="s">
        <v>101</v>
      </c>
      <c r="F3" t="s">
        <v>59</v>
      </c>
    </row>
    <row r="4" spans="1:6" x14ac:dyDescent="0.25">
      <c r="F4" t="s">
        <v>103</v>
      </c>
    </row>
    <row r="6" spans="1:6" x14ac:dyDescent="0.25">
      <c r="A6" s="23" t="s">
        <v>3</v>
      </c>
      <c r="B6" s="23" t="s">
        <v>0</v>
      </c>
      <c r="F6" t="s">
        <v>104</v>
      </c>
    </row>
    <row r="7" spans="1:6" x14ac:dyDescent="0.25">
      <c r="A7" s="24">
        <v>175832</v>
      </c>
      <c r="B7" s="25" t="s">
        <v>100</v>
      </c>
      <c r="F7" t="s">
        <v>10</v>
      </c>
    </row>
    <row r="8" spans="1:6" x14ac:dyDescent="0.25">
      <c r="A8" s="24">
        <v>78999</v>
      </c>
      <c r="B8" s="25" t="s">
        <v>101</v>
      </c>
      <c r="F8" t="s">
        <v>59</v>
      </c>
    </row>
    <row r="9" spans="1:6" x14ac:dyDescent="0.25">
      <c r="F9" t="s">
        <v>103</v>
      </c>
    </row>
    <row r="13" spans="1:6" x14ac:dyDescent="0.25">
      <c r="A13" s="23" t="s">
        <v>0</v>
      </c>
      <c r="B13" s="23" t="s">
        <v>107</v>
      </c>
      <c r="D13" s="23" t="s">
        <v>108</v>
      </c>
    </row>
    <row r="14" spans="1:6" x14ac:dyDescent="0.25">
      <c r="A14" s="25" t="s">
        <v>100</v>
      </c>
      <c r="B14" s="24">
        <v>4812</v>
      </c>
      <c r="C14" s="16">
        <f>B14/B16</f>
        <v>0.78846468949696868</v>
      </c>
      <c r="D14" s="24">
        <v>175832</v>
      </c>
      <c r="E14" s="16">
        <f>D14/D16</f>
        <v>0.68999454540460148</v>
      </c>
    </row>
    <row r="15" spans="1:6" x14ac:dyDescent="0.25">
      <c r="A15" s="25" t="s">
        <v>101</v>
      </c>
      <c r="B15" s="24">
        <v>1291</v>
      </c>
      <c r="C15" s="16">
        <f>B15/B16</f>
        <v>0.21153531050303129</v>
      </c>
      <c r="D15" s="24">
        <v>78999</v>
      </c>
      <c r="E15" s="16">
        <f>D15/D16</f>
        <v>0.31000545459539852</v>
      </c>
    </row>
    <row r="16" spans="1:6" x14ac:dyDescent="0.25">
      <c r="A16" t="s">
        <v>42</v>
      </c>
      <c r="B16">
        <f>SUM(B14:B15)</f>
        <v>6103</v>
      </c>
      <c r="D16">
        <f>SUM(D14:D15)</f>
        <v>254831</v>
      </c>
    </row>
    <row r="18" spans="1:19" x14ac:dyDescent="0.25">
      <c r="C18">
        <f>D15-B15</f>
        <v>77708</v>
      </c>
      <c r="D18" s="16">
        <f>C18/C19</f>
        <v>0.31242160110642953</v>
      </c>
    </row>
    <row r="19" spans="1:19" x14ac:dyDescent="0.25">
      <c r="C19">
        <f>D16-B16</f>
        <v>248728</v>
      </c>
    </row>
    <row r="31" spans="1:19" x14ac:dyDescent="0.25">
      <c r="A31" s="179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</row>
    <row r="33" spans="1:6" x14ac:dyDescent="0.25">
      <c r="A33" t="s">
        <v>445</v>
      </c>
    </row>
    <row r="38" spans="1:6" x14ac:dyDescent="0.25">
      <c r="A38" s="176" t="s">
        <v>1</v>
      </c>
      <c r="B38" s="23" t="s">
        <v>107</v>
      </c>
      <c r="D38" s="23" t="s">
        <v>108</v>
      </c>
      <c r="E38" s="176" t="s">
        <v>0</v>
      </c>
    </row>
    <row r="39" spans="1:6" x14ac:dyDescent="0.25">
      <c r="A39" s="177">
        <v>4780</v>
      </c>
      <c r="B39" s="178" t="s">
        <v>100</v>
      </c>
      <c r="C39" s="16">
        <f>A39/A41</f>
        <v>0.81653570208404513</v>
      </c>
      <c r="D39" s="177">
        <v>174630</v>
      </c>
      <c r="E39" s="178" t="s">
        <v>100</v>
      </c>
      <c r="F39" s="16">
        <f>D39/D41</f>
        <v>0.85958150592891214</v>
      </c>
    </row>
    <row r="40" spans="1:6" x14ac:dyDescent="0.25">
      <c r="A40" s="177">
        <v>1074</v>
      </c>
      <c r="B40" s="178" t="s">
        <v>101</v>
      </c>
      <c r="C40" s="16">
        <f>A40/A41</f>
        <v>0.18346429791595489</v>
      </c>
      <c r="D40" s="177">
        <v>28527</v>
      </c>
      <c r="E40" s="178" t="s">
        <v>101</v>
      </c>
      <c r="F40" s="16">
        <f>D40/D41</f>
        <v>0.14041849407108789</v>
      </c>
    </row>
    <row r="41" spans="1:6" x14ac:dyDescent="0.25">
      <c r="A41">
        <f>SUM(A39:A40)</f>
        <v>5854</v>
      </c>
      <c r="B41" t="s">
        <v>42</v>
      </c>
      <c r="D41">
        <f>SUM(D39:D40)</f>
        <v>203157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13" workbookViewId="0">
      <selection activeCell="D25" sqref="D25"/>
    </sheetView>
  </sheetViews>
  <sheetFormatPr defaultRowHeight="15" x14ac:dyDescent="0.25"/>
  <sheetData>
    <row r="1" spans="1:5" x14ac:dyDescent="0.25">
      <c r="A1" s="26" t="s">
        <v>1</v>
      </c>
      <c r="B1" s="26" t="s">
        <v>109</v>
      </c>
      <c r="C1" s="26" t="s">
        <v>0</v>
      </c>
      <c r="E1" t="s">
        <v>122</v>
      </c>
    </row>
    <row r="2" spans="1:5" x14ac:dyDescent="0.25">
      <c r="A2" s="27">
        <v>967</v>
      </c>
      <c r="B2" s="28" t="s">
        <v>110</v>
      </c>
      <c r="C2" s="28" t="s">
        <v>100</v>
      </c>
      <c r="E2" t="s">
        <v>113</v>
      </c>
    </row>
    <row r="3" spans="1:5" x14ac:dyDescent="0.25">
      <c r="A3" s="27">
        <v>490</v>
      </c>
      <c r="B3" s="28" t="s">
        <v>110</v>
      </c>
      <c r="C3" s="28" t="s">
        <v>101</v>
      </c>
      <c r="E3" t="s">
        <v>59</v>
      </c>
    </row>
    <row r="4" spans="1:5" x14ac:dyDescent="0.25">
      <c r="A4" s="27">
        <v>3421</v>
      </c>
      <c r="B4" s="28" t="s">
        <v>111</v>
      </c>
      <c r="C4" s="28" t="s">
        <v>100</v>
      </c>
      <c r="E4" t="s">
        <v>123</v>
      </c>
    </row>
    <row r="5" spans="1:5" x14ac:dyDescent="0.25">
      <c r="A5" s="27">
        <v>684</v>
      </c>
      <c r="B5" s="28" t="s">
        <v>111</v>
      </c>
      <c r="C5" s="28" t="s">
        <v>101</v>
      </c>
    </row>
    <row r="6" spans="1:5" x14ac:dyDescent="0.25">
      <c r="A6" s="27">
        <v>424</v>
      </c>
      <c r="B6" s="28" t="s">
        <v>112</v>
      </c>
      <c r="C6" s="28" t="s">
        <v>100</v>
      </c>
    </row>
    <row r="7" spans="1:5" x14ac:dyDescent="0.25">
      <c r="A7" s="27">
        <v>117</v>
      </c>
      <c r="B7" s="28" t="s">
        <v>112</v>
      </c>
      <c r="C7" s="28" t="s">
        <v>101</v>
      </c>
    </row>
    <row r="8" spans="1:5" x14ac:dyDescent="0.25">
      <c r="A8" s="29"/>
      <c r="B8" s="30"/>
    </row>
    <row r="11" spans="1:5" x14ac:dyDescent="0.25">
      <c r="A11" s="26" t="s">
        <v>3</v>
      </c>
      <c r="B11" s="26" t="s">
        <v>114</v>
      </c>
      <c r="C11" s="26" t="s">
        <v>0</v>
      </c>
      <c r="E11" t="s">
        <v>120</v>
      </c>
    </row>
    <row r="12" spans="1:5" x14ac:dyDescent="0.25">
      <c r="A12" s="27">
        <v>41499</v>
      </c>
      <c r="B12" s="28" t="s">
        <v>110</v>
      </c>
      <c r="C12" s="28" t="s">
        <v>100</v>
      </c>
      <c r="E12" t="s">
        <v>115</v>
      </c>
    </row>
    <row r="13" spans="1:5" x14ac:dyDescent="0.25">
      <c r="A13" s="27">
        <v>11953</v>
      </c>
      <c r="B13" s="28" t="s">
        <v>110</v>
      </c>
      <c r="C13" s="28" t="s">
        <v>101</v>
      </c>
      <c r="E13" t="s">
        <v>59</v>
      </c>
    </row>
    <row r="14" spans="1:5" x14ac:dyDescent="0.25">
      <c r="A14" s="27">
        <v>122833</v>
      </c>
      <c r="B14" s="28" t="s">
        <v>111</v>
      </c>
      <c r="C14" s="28" t="s">
        <v>100</v>
      </c>
      <c r="E14" t="s">
        <v>121</v>
      </c>
    </row>
    <row r="15" spans="1:5" x14ac:dyDescent="0.25">
      <c r="A15" s="27">
        <v>59709</v>
      </c>
      <c r="B15" s="28" t="s">
        <v>111</v>
      </c>
      <c r="C15" s="28" t="s">
        <v>101</v>
      </c>
    </row>
    <row r="16" spans="1:5" x14ac:dyDescent="0.25">
      <c r="A16" s="27">
        <v>11500</v>
      </c>
      <c r="B16" s="28" t="s">
        <v>112</v>
      </c>
      <c r="C16" s="28" t="s">
        <v>100</v>
      </c>
    </row>
    <row r="17" spans="1:6" x14ac:dyDescent="0.25">
      <c r="A17" s="27">
        <v>7337</v>
      </c>
      <c r="B17" s="28" t="s">
        <v>112</v>
      </c>
      <c r="C17" s="28" t="s">
        <v>101</v>
      </c>
    </row>
    <row r="18" spans="1:6" x14ac:dyDescent="0.25">
      <c r="A18" s="29"/>
      <c r="B18" s="30"/>
    </row>
    <row r="19" spans="1:6" x14ac:dyDescent="0.25">
      <c r="A19" s="29"/>
      <c r="B19" s="30"/>
    </row>
    <row r="20" spans="1:6" x14ac:dyDescent="0.25">
      <c r="A20" s="29"/>
      <c r="B20" s="30"/>
    </row>
    <row r="24" spans="1:6" x14ac:dyDescent="0.25">
      <c r="C24" t="s">
        <v>119</v>
      </c>
      <c r="D24" t="s">
        <v>12</v>
      </c>
      <c r="E24" t="s">
        <v>118</v>
      </c>
      <c r="F24" t="s">
        <v>12</v>
      </c>
    </row>
    <row r="25" spans="1:6" x14ac:dyDescent="0.25">
      <c r="A25" s="174" t="s">
        <v>116</v>
      </c>
      <c r="B25" t="s">
        <v>124</v>
      </c>
      <c r="C25">
        <f>A5+A7</f>
        <v>801</v>
      </c>
      <c r="D25" s="16">
        <f>C25/C$29</f>
        <v>0.13124692774045552</v>
      </c>
      <c r="E25">
        <f>A15+A17</f>
        <v>67046</v>
      </c>
      <c r="F25" s="16">
        <f>E25/E$29</f>
        <v>0.26309985833748639</v>
      </c>
    </row>
    <row r="26" spans="1:6" x14ac:dyDescent="0.25">
      <c r="A26" s="174"/>
      <c r="B26" t="s">
        <v>125</v>
      </c>
      <c r="C26">
        <f>A4+A6</f>
        <v>3845</v>
      </c>
      <c r="D26" s="16">
        <f t="shared" ref="D26:F28" si="0">C26/C$29</f>
        <v>0.63001802392266104</v>
      </c>
      <c r="E26">
        <f>A14+A16</f>
        <v>134333</v>
      </c>
      <c r="F26" s="16">
        <f t="shared" si="0"/>
        <v>0.52714544148867293</v>
      </c>
    </row>
    <row r="27" spans="1:6" x14ac:dyDescent="0.25">
      <c r="A27" s="174" t="s">
        <v>117</v>
      </c>
      <c r="B27" t="s">
        <v>126</v>
      </c>
      <c r="C27">
        <f>A3</f>
        <v>490</v>
      </c>
      <c r="D27" s="16">
        <f t="shared" si="0"/>
        <v>8.0288382762575786E-2</v>
      </c>
      <c r="E27">
        <f>A13</f>
        <v>11953</v>
      </c>
      <c r="F27" s="16">
        <f t="shared" si="0"/>
        <v>4.6905596257912109E-2</v>
      </c>
    </row>
    <row r="28" spans="1:6" x14ac:dyDescent="0.25">
      <c r="A28" s="174"/>
      <c r="B28" t="s">
        <v>127</v>
      </c>
      <c r="C28">
        <f>A2</f>
        <v>967</v>
      </c>
      <c r="D28" s="16">
        <f t="shared" si="0"/>
        <v>0.15844666557430773</v>
      </c>
      <c r="E28">
        <f>A12</f>
        <v>41499</v>
      </c>
      <c r="F28" s="16">
        <f t="shared" si="0"/>
        <v>0.16284910391592861</v>
      </c>
    </row>
    <row r="29" spans="1:6" x14ac:dyDescent="0.25">
      <c r="C29">
        <f>SUM(C25:C28)</f>
        <v>6103</v>
      </c>
      <c r="E29">
        <f>SUM(E25:E28)</f>
        <v>254831</v>
      </c>
    </row>
    <row r="31" spans="1:6" x14ac:dyDescent="0.25">
      <c r="D31">
        <f>C25+C26</f>
        <v>4646</v>
      </c>
    </row>
    <row r="32" spans="1:6" x14ac:dyDescent="0.25">
      <c r="D32">
        <f>D31/C29</f>
        <v>0.76126495166311647</v>
      </c>
    </row>
    <row r="35" spans="1:7" x14ac:dyDescent="0.25">
      <c r="F35" t="s">
        <v>415</v>
      </c>
    </row>
    <row r="36" spans="1:7" x14ac:dyDescent="0.25">
      <c r="D36" s="174" t="s">
        <v>116</v>
      </c>
      <c r="E36" t="s">
        <v>124</v>
      </c>
      <c r="F36">
        <f>E25-C25</f>
        <v>66245</v>
      </c>
      <c r="G36" s="16">
        <f t="shared" ref="G36:G37" si="1">F36/F$40</f>
        <v>0.266335113055225</v>
      </c>
    </row>
    <row r="37" spans="1:7" x14ac:dyDescent="0.25">
      <c r="D37" s="174"/>
      <c r="E37" t="s">
        <v>125</v>
      </c>
      <c r="F37">
        <f>E26-C26</f>
        <v>130488</v>
      </c>
      <c r="G37" s="16">
        <f t="shared" si="1"/>
        <v>0.52462127303721329</v>
      </c>
    </row>
    <row r="38" spans="1:7" x14ac:dyDescent="0.25">
      <c r="D38" s="174" t="s">
        <v>117</v>
      </c>
      <c r="E38" t="s">
        <v>126</v>
      </c>
      <c r="F38">
        <f>E27-C27</f>
        <v>11463</v>
      </c>
      <c r="G38" s="16">
        <f>F38/F$40</f>
        <v>4.6086488051204529E-2</v>
      </c>
    </row>
    <row r="39" spans="1:7" x14ac:dyDescent="0.25">
      <c r="D39" s="174"/>
      <c r="E39" t="s">
        <v>127</v>
      </c>
      <c r="F39">
        <f>E28-C28</f>
        <v>40532</v>
      </c>
      <c r="G39" s="16">
        <f>F39/F$40</f>
        <v>0.16295712585635713</v>
      </c>
    </row>
    <row r="40" spans="1:7" x14ac:dyDescent="0.25">
      <c r="F40">
        <f>E29-C29</f>
        <v>248728</v>
      </c>
      <c r="G40" s="16"/>
    </row>
    <row r="41" spans="1:7" x14ac:dyDescent="0.25">
      <c r="A41" s="36" t="s">
        <v>202</v>
      </c>
      <c r="B41" s="36" t="s">
        <v>203</v>
      </c>
      <c r="C41" s="36" t="s">
        <v>109</v>
      </c>
      <c r="F41" t="s">
        <v>209</v>
      </c>
    </row>
    <row r="42" spans="1:7" x14ac:dyDescent="0.25">
      <c r="A42" s="37" t="s">
        <v>204</v>
      </c>
      <c r="B42" s="38">
        <v>1</v>
      </c>
      <c r="C42" s="37" t="s">
        <v>205</v>
      </c>
      <c r="D42" s="16">
        <f>B42/B$46</f>
        <v>5.681818181818182E-3</v>
      </c>
      <c r="E42" s="39" t="s">
        <v>214</v>
      </c>
      <c r="F42" t="s">
        <v>210</v>
      </c>
    </row>
    <row r="43" spans="1:7" x14ac:dyDescent="0.25">
      <c r="A43" s="37" t="s">
        <v>204</v>
      </c>
      <c r="B43" s="38">
        <v>44</v>
      </c>
      <c r="C43" s="37" t="s">
        <v>206</v>
      </c>
      <c r="D43" s="16">
        <f t="shared" ref="D43:D45" si="2">B43/B$46</f>
        <v>0.25</v>
      </c>
      <c r="F43" t="s">
        <v>211</v>
      </c>
    </row>
    <row r="44" spans="1:7" x14ac:dyDescent="0.25">
      <c r="A44" s="37" t="s">
        <v>204</v>
      </c>
      <c r="B44" s="38">
        <v>94</v>
      </c>
      <c r="C44" s="37" t="s">
        <v>207</v>
      </c>
      <c r="D44" s="16">
        <f t="shared" si="2"/>
        <v>0.53409090909090906</v>
      </c>
      <c r="E44" s="5">
        <f>D44+D45</f>
        <v>0.74431818181818177</v>
      </c>
      <c r="F44" t="s">
        <v>212</v>
      </c>
    </row>
    <row r="45" spans="1:7" x14ac:dyDescent="0.25">
      <c r="A45" s="37" t="s">
        <v>204</v>
      </c>
      <c r="B45" s="38">
        <v>37</v>
      </c>
      <c r="C45" s="37" t="s">
        <v>208</v>
      </c>
      <c r="D45" s="16">
        <f t="shared" si="2"/>
        <v>0.21022727272727273</v>
      </c>
      <c r="F45" t="s">
        <v>213</v>
      </c>
    </row>
    <row r="46" spans="1:7" x14ac:dyDescent="0.25">
      <c r="B46">
        <f>SUM(B42:B45)</f>
        <v>176</v>
      </c>
    </row>
  </sheetData>
  <mergeCells count="4">
    <mergeCell ref="A25:A26"/>
    <mergeCell ref="A27:A28"/>
    <mergeCell ref="D38:D39"/>
    <mergeCell ref="D36:D3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workbookViewId="0">
      <selection activeCell="J23" sqref="J23"/>
    </sheetView>
  </sheetViews>
  <sheetFormatPr defaultRowHeight="15" x14ac:dyDescent="0.25"/>
  <cols>
    <col min="1" max="1" width="12.28515625" customWidth="1"/>
    <col min="2" max="2" width="11.28515625" bestFit="1" customWidth="1"/>
  </cols>
  <sheetData>
    <row r="1" spans="1:6" x14ac:dyDescent="0.25">
      <c r="A1" s="40" t="s">
        <v>215</v>
      </c>
      <c r="B1" s="40" t="s">
        <v>203</v>
      </c>
      <c r="E1" t="s">
        <v>222</v>
      </c>
    </row>
    <row r="2" spans="1:6" x14ac:dyDescent="0.25">
      <c r="A2" s="41" t="s">
        <v>216</v>
      </c>
      <c r="B2" s="42">
        <v>323</v>
      </c>
      <c r="C2" s="16">
        <f>B2/B$6</f>
        <v>0.24104477611940298</v>
      </c>
      <c r="E2" t="s">
        <v>210</v>
      </c>
    </row>
    <row r="3" spans="1:6" x14ac:dyDescent="0.25">
      <c r="A3" s="41" t="s">
        <v>31</v>
      </c>
      <c r="B3" s="42">
        <v>102</v>
      </c>
      <c r="C3" s="16">
        <f t="shared" ref="C3:C5" si="0">B3/B$6</f>
        <v>7.6119402985074622E-2</v>
      </c>
      <c r="E3" t="s">
        <v>211</v>
      </c>
    </row>
    <row r="4" spans="1:6" ht="15" customHeight="1" x14ac:dyDescent="0.25">
      <c r="A4" s="41" t="s">
        <v>220</v>
      </c>
      <c r="B4" s="42">
        <v>176</v>
      </c>
      <c r="C4" s="16">
        <f t="shared" si="0"/>
        <v>0.13134328358208955</v>
      </c>
      <c r="E4" t="s">
        <v>223</v>
      </c>
    </row>
    <row r="5" spans="1:6" x14ac:dyDescent="0.25">
      <c r="A5" s="41" t="s">
        <v>221</v>
      </c>
      <c r="B5" s="42">
        <v>739</v>
      </c>
      <c r="C5" s="16">
        <f t="shared" si="0"/>
        <v>0.55149253731343284</v>
      </c>
    </row>
    <row r="6" spans="1:6" x14ac:dyDescent="0.25">
      <c r="B6">
        <f>SUM(B2:B5)</f>
        <v>1340</v>
      </c>
    </row>
    <row r="9" spans="1:6" ht="15.75" thickBot="1" x14ac:dyDescent="0.3"/>
    <row r="10" spans="1:6" ht="15.75" thickBot="1" x14ac:dyDescent="0.3">
      <c r="A10" s="67" t="s">
        <v>215</v>
      </c>
      <c r="B10" s="68" t="s">
        <v>203</v>
      </c>
      <c r="C10" s="68" t="s">
        <v>0</v>
      </c>
      <c r="D10" s="69" t="s">
        <v>12</v>
      </c>
      <c r="F10" t="s">
        <v>226</v>
      </c>
    </row>
    <row r="11" spans="1:6" x14ac:dyDescent="0.25">
      <c r="A11" s="63" t="s">
        <v>216</v>
      </c>
      <c r="B11" s="64">
        <v>139</v>
      </c>
      <c r="C11" s="65" t="s">
        <v>224</v>
      </c>
      <c r="D11" s="66">
        <f>B11/(B11+B12)</f>
        <v>0.43034055727554177</v>
      </c>
      <c r="F11" t="s">
        <v>210</v>
      </c>
    </row>
    <row r="12" spans="1:6" x14ac:dyDescent="0.25">
      <c r="A12" s="53" t="s">
        <v>216</v>
      </c>
      <c r="B12" s="46">
        <v>184</v>
      </c>
      <c r="C12" s="45" t="s">
        <v>225</v>
      </c>
      <c r="D12" s="54">
        <f>1-D11</f>
        <v>0.56965944272445823</v>
      </c>
      <c r="F12" t="s">
        <v>227</v>
      </c>
    </row>
    <row r="13" spans="1:6" x14ac:dyDescent="0.25">
      <c r="A13" s="51" t="s">
        <v>31</v>
      </c>
      <c r="B13" s="44">
        <v>49</v>
      </c>
      <c r="C13" s="43" t="s">
        <v>224</v>
      </c>
      <c r="D13" s="52">
        <f>B13/(B13+B14)</f>
        <v>0.48039215686274511</v>
      </c>
      <c r="F13" t="s">
        <v>228</v>
      </c>
    </row>
    <row r="14" spans="1:6" x14ac:dyDescent="0.25">
      <c r="A14" s="53" t="s">
        <v>31</v>
      </c>
      <c r="B14" s="46">
        <v>53</v>
      </c>
      <c r="C14" s="45" t="s">
        <v>225</v>
      </c>
      <c r="D14" s="54">
        <f>1-D13</f>
        <v>0.51960784313725483</v>
      </c>
    </row>
    <row r="15" spans="1:6" x14ac:dyDescent="0.25">
      <c r="A15" s="55" t="s">
        <v>220</v>
      </c>
      <c r="B15" s="48">
        <v>72</v>
      </c>
      <c r="C15" s="47" t="s">
        <v>224</v>
      </c>
      <c r="D15" s="56">
        <f>B15/(B15+B16)</f>
        <v>0.40909090909090912</v>
      </c>
    </row>
    <row r="16" spans="1:6" x14ac:dyDescent="0.25">
      <c r="A16" s="57" t="s">
        <v>220</v>
      </c>
      <c r="B16" s="50">
        <v>104</v>
      </c>
      <c r="C16" s="49" t="s">
        <v>225</v>
      </c>
      <c r="D16" s="58">
        <f>1-D15</f>
        <v>0.59090909090909083</v>
      </c>
    </row>
    <row r="17" spans="1:10" x14ac:dyDescent="0.25">
      <c r="A17" s="51" t="s">
        <v>221</v>
      </c>
      <c r="B17" s="44">
        <v>557</v>
      </c>
      <c r="C17" s="43" t="s">
        <v>224</v>
      </c>
      <c r="D17" s="52">
        <f>B17/(B17+B18)</f>
        <v>0.75372124492557513</v>
      </c>
    </row>
    <row r="18" spans="1:10" ht="15.75" thickBot="1" x14ac:dyDescent="0.3">
      <c r="A18" s="59" t="s">
        <v>221</v>
      </c>
      <c r="B18" s="60">
        <v>182</v>
      </c>
      <c r="C18" s="61" t="s">
        <v>225</v>
      </c>
      <c r="D18" s="62">
        <f>1-D17</f>
        <v>0.24627875507442487</v>
      </c>
    </row>
    <row r="20" spans="1:10" ht="15.75" thickBot="1" x14ac:dyDescent="0.3"/>
    <row r="21" spans="1:10" ht="15.75" thickBot="1" x14ac:dyDescent="0.3">
      <c r="A21" s="67" t="s">
        <v>215</v>
      </c>
      <c r="B21" s="68" t="s">
        <v>203</v>
      </c>
      <c r="C21" s="68" t="s">
        <v>229</v>
      </c>
      <c r="D21" s="69" t="s">
        <v>12</v>
      </c>
      <c r="F21" s="40" t="s">
        <v>215</v>
      </c>
      <c r="G21" s="40" t="s">
        <v>202</v>
      </c>
      <c r="H21" s="40" t="s">
        <v>203</v>
      </c>
      <c r="I21" s="40" t="s">
        <v>229</v>
      </c>
    </row>
    <row r="22" spans="1:10" x14ac:dyDescent="0.25">
      <c r="A22" s="63" t="s">
        <v>216</v>
      </c>
      <c r="B22" s="64">
        <v>95</v>
      </c>
      <c r="C22" s="65" t="s">
        <v>205</v>
      </c>
      <c r="D22" s="66">
        <f>B22/(B22+B23+B24)</f>
        <v>0.29411764705882354</v>
      </c>
      <c r="F22" s="41" t="s">
        <v>216</v>
      </c>
      <c r="G22" s="41" t="s">
        <v>231</v>
      </c>
      <c r="H22" s="42">
        <v>21</v>
      </c>
      <c r="I22" s="41" t="s">
        <v>205</v>
      </c>
      <c r="J22" s="66">
        <f>H22/(H22+H23)</f>
        <v>0.11864406779661017</v>
      </c>
    </row>
    <row r="23" spans="1:10" x14ac:dyDescent="0.25">
      <c r="A23" s="53" t="s">
        <v>216</v>
      </c>
      <c r="B23" s="46">
        <v>227</v>
      </c>
      <c r="C23" s="45" t="s">
        <v>217</v>
      </c>
      <c r="D23" s="75">
        <f>1-D22</f>
        <v>0.70588235294117641</v>
      </c>
      <c r="F23" s="41" t="s">
        <v>216</v>
      </c>
      <c r="G23" s="41" t="s">
        <v>231</v>
      </c>
      <c r="H23" s="42">
        <v>156</v>
      </c>
      <c r="I23" s="41" t="s">
        <v>217</v>
      </c>
      <c r="J23" s="75">
        <f>1-J22</f>
        <v>0.88135593220338981</v>
      </c>
    </row>
    <row r="24" spans="1:10" x14ac:dyDescent="0.25">
      <c r="A24" s="51" t="s">
        <v>216</v>
      </c>
      <c r="B24" s="44">
        <v>1</v>
      </c>
      <c r="C24" s="43" t="s">
        <v>230</v>
      </c>
      <c r="D24" s="52"/>
      <c r="F24" s="41" t="s">
        <v>216</v>
      </c>
      <c r="G24" s="41" t="s">
        <v>232</v>
      </c>
      <c r="H24" s="42">
        <v>74</v>
      </c>
      <c r="I24" s="41" t="s">
        <v>205</v>
      </c>
    </row>
    <row r="25" spans="1:10" x14ac:dyDescent="0.25">
      <c r="A25" s="51" t="s">
        <v>31</v>
      </c>
      <c r="B25" s="44">
        <v>12</v>
      </c>
      <c r="C25" s="43" t="s">
        <v>205</v>
      </c>
      <c r="D25" s="52">
        <f>B25/(B25+B26)</f>
        <v>0.11764705882352941</v>
      </c>
      <c r="F25" s="41" t="s">
        <v>216</v>
      </c>
      <c r="G25" s="41" t="s">
        <v>232</v>
      </c>
      <c r="H25" s="42">
        <v>71</v>
      </c>
      <c r="I25" s="41" t="s">
        <v>217</v>
      </c>
    </row>
    <row r="26" spans="1:10" x14ac:dyDescent="0.25">
      <c r="A26" s="53" t="s">
        <v>31</v>
      </c>
      <c r="B26" s="46">
        <v>90</v>
      </c>
      <c r="C26" s="45" t="s">
        <v>217</v>
      </c>
      <c r="D26" s="75">
        <f>1-D25</f>
        <v>0.88235294117647056</v>
      </c>
      <c r="F26" s="41" t="s">
        <v>216</v>
      </c>
      <c r="G26" s="41" t="s">
        <v>232</v>
      </c>
      <c r="H26" s="42">
        <v>1</v>
      </c>
      <c r="I26" s="41" t="s">
        <v>230</v>
      </c>
    </row>
    <row r="27" spans="1:10" x14ac:dyDescent="0.25">
      <c r="A27" s="55" t="s">
        <v>220</v>
      </c>
      <c r="B27" s="48">
        <v>5</v>
      </c>
      <c r="C27" s="47" t="s">
        <v>205</v>
      </c>
      <c r="D27" s="56">
        <f>B27/(B27+B28)</f>
        <v>2.8409090909090908E-2</v>
      </c>
    </row>
    <row r="28" spans="1:10" x14ac:dyDescent="0.25">
      <c r="A28" s="57" t="s">
        <v>220</v>
      </c>
      <c r="B28" s="50">
        <v>171</v>
      </c>
      <c r="C28" s="49" t="s">
        <v>217</v>
      </c>
      <c r="D28" s="74">
        <f>1-D27</f>
        <v>0.97159090909090906</v>
      </c>
    </row>
    <row r="29" spans="1:10" x14ac:dyDescent="0.25">
      <c r="A29" s="51" t="s">
        <v>221</v>
      </c>
      <c r="B29" s="44">
        <v>287</v>
      </c>
      <c r="C29" s="43" t="s">
        <v>205</v>
      </c>
      <c r="D29" s="52">
        <f>B29/(B29+B30+B31)</f>
        <v>0.38836265223274696</v>
      </c>
    </row>
    <row r="30" spans="1:10" x14ac:dyDescent="0.25">
      <c r="A30" s="53" t="s">
        <v>221</v>
      </c>
      <c r="B30" s="46">
        <v>449</v>
      </c>
      <c r="C30" s="45" t="s">
        <v>217</v>
      </c>
      <c r="D30" s="75">
        <f>1-D29</f>
        <v>0.61163734776725298</v>
      </c>
    </row>
    <row r="31" spans="1:10" ht="15.75" thickBot="1" x14ac:dyDescent="0.3">
      <c r="A31" s="70" t="s">
        <v>221</v>
      </c>
      <c r="B31" s="71">
        <v>3</v>
      </c>
      <c r="C31" s="72" t="s">
        <v>230</v>
      </c>
      <c r="D31" s="73"/>
    </row>
    <row r="34" spans="1:7" hidden="1" x14ac:dyDescent="0.25">
      <c r="A34" s="81" t="s">
        <v>312</v>
      </c>
      <c r="B34" s="81" t="s">
        <v>313</v>
      </c>
      <c r="C34" s="81" t="s">
        <v>314</v>
      </c>
      <c r="G34" t="s">
        <v>316</v>
      </c>
    </row>
    <row r="35" spans="1:7" hidden="1" x14ac:dyDescent="0.25">
      <c r="A35" s="82">
        <v>71</v>
      </c>
      <c r="B35" s="83" t="s">
        <v>315</v>
      </c>
      <c r="C35" s="83" t="s">
        <v>110</v>
      </c>
      <c r="D35" s="16">
        <f>A35/A$39</f>
        <v>9.7567678988594204E-3</v>
      </c>
      <c r="G35" t="s">
        <v>317</v>
      </c>
    </row>
    <row r="36" spans="1:7" hidden="1" x14ac:dyDescent="0.25">
      <c r="A36" s="82">
        <v>344</v>
      </c>
      <c r="B36" s="83" t="s">
        <v>315</v>
      </c>
      <c r="C36" s="83" t="s">
        <v>205</v>
      </c>
      <c r="D36" s="16">
        <f t="shared" ref="D36:D38" si="1">A36/A$39</f>
        <v>4.7272227566304795E-2</v>
      </c>
      <c r="G36" t="s">
        <v>318</v>
      </c>
    </row>
    <row r="37" spans="1:7" hidden="1" x14ac:dyDescent="0.25">
      <c r="A37" s="82">
        <v>6757</v>
      </c>
      <c r="B37" s="83" t="s">
        <v>315</v>
      </c>
      <c r="C37" s="83" t="s">
        <v>217</v>
      </c>
      <c r="D37" s="16">
        <f t="shared" si="1"/>
        <v>0.92854198158581835</v>
      </c>
      <c r="G37" t="s">
        <v>319</v>
      </c>
    </row>
    <row r="38" spans="1:7" hidden="1" x14ac:dyDescent="0.25">
      <c r="A38" s="82">
        <v>105</v>
      </c>
      <c r="B38" s="83" t="s">
        <v>315</v>
      </c>
      <c r="C38" s="83" t="s">
        <v>230</v>
      </c>
      <c r="D38" s="16">
        <f t="shared" si="1"/>
        <v>1.4429022949017453E-2</v>
      </c>
      <c r="G38" t="s">
        <v>320</v>
      </c>
    </row>
    <row r="39" spans="1:7" hidden="1" x14ac:dyDescent="0.25">
      <c r="A39">
        <f>SUM(A35:A38)</f>
        <v>7277</v>
      </c>
    </row>
    <row r="40" spans="1:7" hidden="1" x14ac:dyDescent="0.25"/>
    <row r="41" spans="1:7" hidden="1" x14ac:dyDescent="0.25"/>
    <row r="42" spans="1:7" hidden="1" x14ac:dyDescent="0.25">
      <c r="A42" s="81" t="s">
        <v>312</v>
      </c>
      <c r="B42" s="81" t="s">
        <v>313</v>
      </c>
      <c r="C42" s="81" t="s">
        <v>314</v>
      </c>
      <c r="G42" t="s">
        <v>316</v>
      </c>
    </row>
    <row r="43" spans="1:7" hidden="1" x14ac:dyDescent="0.25">
      <c r="A43" s="82">
        <v>12356</v>
      </c>
      <c r="B43" s="83" t="s">
        <v>326</v>
      </c>
      <c r="C43" s="83" t="s">
        <v>110</v>
      </c>
      <c r="G43" t="s">
        <v>317</v>
      </c>
    </row>
    <row r="44" spans="1:7" hidden="1" x14ac:dyDescent="0.25">
      <c r="A44" s="82">
        <v>11375</v>
      </c>
      <c r="B44" s="83" t="s">
        <v>326</v>
      </c>
      <c r="C44" s="83" t="s">
        <v>205</v>
      </c>
      <c r="G44" t="s">
        <v>318</v>
      </c>
    </row>
    <row r="45" spans="1:7" hidden="1" x14ac:dyDescent="0.25">
      <c r="A45" s="82">
        <v>52585</v>
      </c>
      <c r="B45" s="83" t="s">
        <v>326</v>
      </c>
      <c r="C45" s="83" t="s">
        <v>217</v>
      </c>
      <c r="G45" t="s">
        <v>319</v>
      </c>
    </row>
    <row r="46" spans="1:7" hidden="1" x14ac:dyDescent="0.25">
      <c r="A46" s="82">
        <v>21128</v>
      </c>
      <c r="B46" s="83" t="s">
        <v>326</v>
      </c>
      <c r="C46" s="83" t="s">
        <v>230</v>
      </c>
      <c r="G46" t="s">
        <v>332</v>
      </c>
    </row>
    <row r="47" spans="1:7" hidden="1" x14ac:dyDescent="0.25">
      <c r="A47" s="82">
        <v>1</v>
      </c>
      <c r="B47" s="83" t="s">
        <v>326</v>
      </c>
      <c r="C47" s="83" t="s">
        <v>323</v>
      </c>
    </row>
    <row r="48" spans="1:7" hidden="1" x14ac:dyDescent="0.25">
      <c r="A48" s="82">
        <v>19288</v>
      </c>
      <c r="B48" s="83" t="s">
        <v>327</v>
      </c>
      <c r="C48" s="83" t="s">
        <v>110</v>
      </c>
    </row>
    <row r="49" spans="1:3" hidden="1" x14ac:dyDescent="0.25">
      <c r="A49" s="82">
        <v>178382</v>
      </c>
      <c r="B49" s="83" t="s">
        <v>327</v>
      </c>
      <c r="C49" s="83" t="s">
        <v>205</v>
      </c>
    </row>
    <row r="50" spans="1:3" hidden="1" x14ac:dyDescent="0.25">
      <c r="A50" s="82">
        <v>380091</v>
      </c>
      <c r="B50" s="83" t="s">
        <v>327</v>
      </c>
      <c r="C50" s="83" t="s">
        <v>217</v>
      </c>
    </row>
    <row r="51" spans="1:3" hidden="1" x14ac:dyDescent="0.25">
      <c r="A51" s="82">
        <v>0</v>
      </c>
      <c r="B51" s="83" t="s">
        <v>327</v>
      </c>
      <c r="C51" s="83" t="s">
        <v>321</v>
      </c>
    </row>
    <row r="52" spans="1:3" hidden="1" x14ac:dyDescent="0.25">
      <c r="A52" s="82">
        <v>0</v>
      </c>
      <c r="B52" s="83" t="s">
        <v>327</v>
      </c>
      <c r="C52" s="83" t="s">
        <v>322</v>
      </c>
    </row>
    <row r="53" spans="1:3" hidden="1" x14ac:dyDescent="0.25">
      <c r="A53" s="82">
        <v>29617</v>
      </c>
      <c r="B53" s="83" t="s">
        <v>327</v>
      </c>
      <c r="C53" s="83" t="s">
        <v>230</v>
      </c>
    </row>
    <row r="54" spans="1:3" hidden="1" x14ac:dyDescent="0.25">
      <c r="A54" s="82">
        <v>1</v>
      </c>
      <c r="B54" s="83" t="s">
        <v>327</v>
      </c>
      <c r="C54" s="83" t="s">
        <v>323</v>
      </c>
    </row>
    <row r="55" spans="1:3" hidden="1" x14ac:dyDescent="0.25">
      <c r="A55" s="82">
        <v>605</v>
      </c>
      <c r="B55" s="83" t="s">
        <v>328</v>
      </c>
      <c r="C55" s="83" t="s">
        <v>110</v>
      </c>
    </row>
    <row r="56" spans="1:3" hidden="1" x14ac:dyDescent="0.25">
      <c r="A56" s="82">
        <v>544</v>
      </c>
      <c r="B56" s="83" t="s">
        <v>328</v>
      </c>
      <c r="C56" s="83" t="s">
        <v>205</v>
      </c>
    </row>
    <row r="57" spans="1:3" hidden="1" x14ac:dyDescent="0.25">
      <c r="A57" s="82">
        <v>15908</v>
      </c>
      <c r="B57" s="83" t="s">
        <v>328</v>
      </c>
      <c r="C57" s="83" t="s">
        <v>217</v>
      </c>
    </row>
    <row r="58" spans="1:3" hidden="1" x14ac:dyDescent="0.25">
      <c r="A58" s="82">
        <v>1121</v>
      </c>
      <c r="B58" s="83" t="s">
        <v>328</v>
      </c>
      <c r="C58" s="83" t="s">
        <v>230</v>
      </c>
    </row>
    <row r="59" spans="1:3" hidden="1" x14ac:dyDescent="0.25">
      <c r="A59" s="82">
        <v>0</v>
      </c>
      <c r="B59" s="83" t="s">
        <v>328</v>
      </c>
      <c r="C59" s="83" t="s">
        <v>323</v>
      </c>
    </row>
    <row r="60" spans="1:3" hidden="1" x14ac:dyDescent="0.25">
      <c r="A60" s="82">
        <v>321</v>
      </c>
      <c r="B60" s="83" t="s">
        <v>329</v>
      </c>
      <c r="C60" s="83" t="s">
        <v>110</v>
      </c>
    </row>
    <row r="61" spans="1:3" hidden="1" x14ac:dyDescent="0.25">
      <c r="A61" s="82">
        <v>1661</v>
      </c>
      <c r="B61" s="83" t="s">
        <v>329</v>
      </c>
      <c r="C61" s="83" t="s">
        <v>205</v>
      </c>
    </row>
    <row r="62" spans="1:3" hidden="1" x14ac:dyDescent="0.25">
      <c r="A62" s="82">
        <v>8827</v>
      </c>
      <c r="B62" s="83" t="s">
        <v>329</v>
      </c>
      <c r="C62" s="83" t="s">
        <v>217</v>
      </c>
    </row>
    <row r="63" spans="1:3" hidden="1" x14ac:dyDescent="0.25">
      <c r="A63" s="82">
        <v>417</v>
      </c>
      <c r="B63" s="83" t="s">
        <v>329</v>
      </c>
      <c r="C63" s="83" t="s">
        <v>230</v>
      </c>
    </row>
    <row r="64" spans="1:3" hidden="1" x14ac:dyDescent="0.25">
      <c r="A64" s="82">
        <v>19</v>
      </c>
      <c r="B64" s="83" t="s">
        <v>330</v>
      </c>
      <c r="C64" s="83" t="s">
        <v>110</v>
      </c>
    </row>
    <row r="65" spans="1:8" hidden="1" x14ac:dyDescent="0.25">
      <c r="A65" s="82">
        <v>2087</v>
      </c>
      <c r="B65" s="83" t="s">
        <v>330</v>
      </c>
      <c r="C65" s="83" t="s">
        <v>205</v>
      </c>
    </row>
    <row r="66" spans="1:8" hidden="1" x14ac:dyDescent="0.25">
      <c r="A66" s="82">
        <v>14200</v>
      </c>
      <c r="B66" s="83" t="s">
        <v>330</v>
      </c>
      <c r="C66" s="83" t="s">
        <v>217</v>
      </c>
    </row>
    <row r="67" spans="1:8" hidden="1" x14ac:dyDescent="0.25">
      <c r="A67" s="82">
        <v>62</v>
      </c>
      <c r="B67" s="83" t="s">
        <v>330</v>
      </c>
      <c r="C67" s="83" t="s">
        <v>230</v>
      </c>
    </row>
    <row r="68" spans="1:8" hidden="1" x14ac:dyDescent="0.25">
      <c r="A68" s="82">
        <v>28</v>
      </c>
      <c r="B68" s="83" t="s">
        <v>331</v>
      </c>
      <c r="C68" s="83" t="s">
        <v>110</v>
      </c>
    </row>
    <row r="69" spans="1:8" hidden="1" x14ac:dyDescent="0.25">
      <c r="A69" s="82">
        <v>32069</v>
      </c>
      <c r="B69" s="83" t="s">
        <v>331</v>
      </c>
      <c r="C69" s="83" t="s">
        <v>205</v>
      </c>
    </row>
    <row r="70" spans="1:8" hidden="1" x14ac:dyDescent="0.25">
      <c r="A70" s="82">
        <v>30628</v>
      </c>
      <c r="B70" s="83" t="s">
        <v>331</v>
      </c>
      <c r="C70" s="83" t="s">
        <v>217</v>
      </c>
    </row>
    <row r="71" spans="1:8" hidden="1" x14ac:dyDescent="0.25">
      <c r="A71" s="82">
        <v>153</v>
      </c>
      <c r="B71" s="83" t="s">
        <v>331</v>
      </c>
      <c r="C71" s="83" t="s">
        <v>230</v>
      </c>
    </row>
    <row r="72" spans="1:8" hidden="1" x14ac:dyDescent="0.25"/>
    <row r="73" spans="1:8" hidden="1" x14ac:dyDescent="0.25"/>
    <row r="74" spans="1:8" hidden="1" x14ac:dyDescent="0.25"/>
    <row r="75" spans="1:8" ht="15.75" hidden="1" thickBot="1" x14ac:dyDescent="0.3"/>
    <row r="76" spans="1:8" ht="15.75" hidden="1" thickBot="1" x14ac:dyDescent="0.3">
      <c r="B76" s="84" t="s">
        <v>324</v>
      </c>
      <c r="C76" s="84" t="s">
        <v>325</v>
      </c>
      <c r="D76" s="84" t="s">
        <v>42</v>
      </c>
      <c r="E76" s="68" t="s">
        <v>229</v>
      </c>
      <c r="F76" s="88" t="s">
        <v>333</v>
      </c>
      <c r="G76" s="88" t="s">
        <v>334</v>
      </c>
      <c r="H76" s="87" t="s">
        <v>335</v>
      </c>
    </row>
    <row r="77" spans="1:8" hidden="1" x14ac:dyDescent="0.25">
      <c r="A77" s="63" t="s">
        <v>216</v>
      </c>
      <c r="B77" s="64">
        <v>95</v>
      </c>
      <c r="C77" s="64">
        <f>A44+A49+A56+A61</f>
        <v>191962</v>
      </c>
      <c r="D77" s="64">
        <f>C77+B77</f>
        <v>192057</v>
      </c>
      <c r="E77" s="65" t="s">
        <v>205</v>
      </c>
      <c r="F77" s="89">
        <f>B77/(B77+B78+B79)</f>
        <v>0.29411764705882354</v>
      </c>
      <c r="G77" s="89">
        <f t="shared" ref="G77:H77" si="2">C77/(C77+C78+C79)</f>
        <v>0.26144739781103415</v>
      </c>
      <c r="H77" s="66">
        <f t="shared" si="2"/>
        <v>0.26146176371688284</v>
      </c>
    </row>
    <row r="78" spans="1:8" hidden="1" x14ac:dyDescent="0.25">
      <c r="A78" s="53" t="s">
        <v>216</v>
      </c>
      <c r="B78" s="46">
        <v>227</v>
      </c>
      <c r="C78" s="46">
        <f>A45+A50+A57+A62</f>
        <v>457411</v>
      </c>
      <c r="D78" s="46">
        <f t="shared" ref="D78:D88" si="3">C78+B78</f>
        <v>457638</v>
      </c>
      <c r="E78" s="45" t="s">
        <v>217</v>
      </c>
      <c r="F78" s="90">
        <f>B78/(B78+B79+B77)</f>
        <v>0.70278637770897834</v>
      </c>
      <c r="G78" s="90">
        <f t="shared" ref="G78:H78" si="4">C78/(C78+C79+C77)</f>
        <v>0.62298223440130318</v>
      </c>
      <c r="H78" s="75">
        <f t="shared" si="4"/>
        <v>0.6230173262305817</v>
      </c>
    </row>
    <row r="79" spans="1:8" hidden="1" x14ac:dyDescent="0.25">
      <c r="A79" s="51" t="s">
        <v>216</v>
      </c>
      <c r="B79" s="44">
        <v>1</v>
      </c>
      <c r="C79" s="44">
        <f>A43+A46+A47+A48+A51+A52+A53+A54+A55+A58+A59+A60+A63</f>
        <v>84855</v>
      </c>
      <c r="D79" s="44">
        <f t="shared" si="3"/>
        <v>84856</v>
      </c>
      <c r="E79" s="43" t="s">
        <v>230</v>
      </c>
      <c r="F79" s="89">
        <f>B79/(B79+B78+B77)</f>
        <v>3.0959752321981426E-3</v>
      </c>
      <c r="G79" s="89">
        <f t="shared" ref="G79:H79" si="5">C79/(C79+C78+C77)</f>
        <v>0.11557036778766269</v>
      </c>
      <c r="H79" s="66">
        <f t="shared" si="5"/>
        <v>0.11552091005253549</v>
      </c>
    </row>
    <row r="80" spans="1:8" hidden="1" x14ac:dyDescent="0.25">
      <c r="A80" s="51" t="s">
        <v>31</v>
      </c>
      <c r="B80" s="44">
        <v>12</v>
      </c>
      <c r="C80" s="44">
        <f>A65</f>
        <v>2087</v>
      </c>
      <c r="D80" s="44">
        <f t="shared" si="3"/>
        <v>2099</v>
      </c>
      <c r="E80" s="43" t="s">
        <v>205</v>
      </c>
      <c r="F80" s="91">
        <f>B80/(B80+B81+B82)</f>
        <v>0.11764705882352941</v>
      </c>
      <c r="G80" s="91">
        <f t="shared" ref="G80:H80" si="6">C80/(C80+C81+C82)</f>
        <v>0.12750488758553274</v>
      </c>
      <c r="H80" s="52">
        <f t="shared" si="6"/>
        <v>0.12744383727990286</v>
      </c>
    </row>
    <row r="81" spans="1:8" hidden="1" x14ac:dyDescent="0.25">
      <c r="A81" s="53" t="s">
        <v>31</v>
      </c>
      <c r="B81" s="46">
        <v>90</v>
      </c>
      <c r="C81" s="46">
        <f>A66</f>
        <v>14200</v>
      </c>
      <c r="D81" s="46">
        <f t="shared" si="3"/>
        <v>14290</v>
      </c>
      <c r="E81" s="45" t="s">
        <v>217</v>
      </c>
      <c r="F81" s="90">
        <f>1-F80</f>
        <v>0.88235294117647056</v>
      </c>
      <c r="G81" s="90">
        <f t="shared" ref="G81:H81" si="7">1-G80</f>
        <v>0.87249511241446731</v>
      </c>
      <c r="H81" s="75">
        <f t="shared" si="7"/>
        <v>0.87255616272009717</v>
      </c>
    </row>
    <row r="82" spans="1:8" hidden="1" x14ac:dyDescent="0.25">
      <c r="A82" s="51" t="s">
        <v>31</v>
      </c>
      <c r="B82" s="46">
        <v>0</v>
      </c>
      <c r="C82" s="46">
        <f>A64+A67</f>
        <v>81</v>
      </c>
      <c r="D82" s="46">
        <f t="shared" si="3"/>
        <v>81</v>
      </c>
      <c r="E82" s="43" t="s">
        <v>230</v>
      </c>
      <c r="F82" s="91">
        <f>B82/(B82+B81+B80)</f>
        <v>0</v>
      </c>
      <c r="G82" s="91">
        <f t="shared" ref="G82:H82" si="8">C82/(C82+C81+C80)</f>
        <v>4.9486803519061583E-3</v>
      </c>
      <c r="H82" s="52">
        <f t="shared" si="8"/>
        <v>4.9180327868852463E-3</v>
      </c>
    </row>
    <row r="83" spans="1:8" hidden="1" x14ac:dyDescent="0.25">
      <c r="A83" s="55" t="s">
        <v>220</v>
      </c>
      <c r="B83" s="48">
        <v>5</v>
      </c>
      <c r="C83" s="48">
        <f>A36</f>
        <v>344</v>
      </c>
      <c r="D83" s="48">
        <f t="shared" si="3"/>
        <v>349</v>
      </c>
      <c r="E83" s="47" t="s">
        <v>205</v>
      </c>
      <c r="F83" s="92">
        <f>B83/(B83+B84+B85)</f>
        <v>2.8409090909090908E-2</v>
      </c>
      <c r="G83" s="92">
        <f t="shared" ref="G83:H83" si="9">C83/(C83+C84+C85)</f>
        <v>4.7272227566304795E-2</v>
      </c>
      <c r="H83" s="56">
        <f t="shared" si="9"/>
        <v>4.682678116194821E-2</v>
      </c>
    </row>
    <row r="84" spans="1:8" hidden="1" x14ac:dyDescent="0.25">
      <c r="A84" s="57" t="s">
        <v>220</v>
      </c>
      <c r="B84" s="50">
        <v>171</v>
      </c>
      <c r="C84" s="50">
        <f>A37</f>
        <v>6757</v>
      </c>
      <c r="D84" s="50">
        <f t="shared" si="3"/>
        <v>6928</v>
      </c>
      <c r="E84" s="49" t="s">
        <v>217</v>
      </c>
      <c r="F84" s="93">
        <f>B84/(B83+B84+B85)</f>
        <v>0.97159090909090906</v>
      </c>
      <c r="G84" s="93">
        <f t="shared" ref="G84:H84" si="10">C84/(C83+C84+C85)</f>
        <v>0.92854198158581835</v>
      </c>
      <c r="H84" s="74">
        <f t="shared" si="10"/>
        <v>0.92955856701999195</v>
      </c>
    </row>
    <row r="85" spans="1:8" hidden="1" x14ac:dyDescent="0.25">
      <c r="A85" s="55" t="s">
        <v>220</v>
      </c>
      <c r="B85" s="50">
        <v>0</v>
      </c>
      <c r="C85" s="50">
        <f>A38+A35</f>
        <v>176</v>
      </c>
      <c r="D85" s="50">
        <f t="shared" si="3"/>
        <v>176</v>
      </c>
      <c r="E85" s="85" t="s">
        <v>230</v>
      </c>
      <c r="F85" s="93">
        <f>B85/(B83+B84+B85)</f>
        <v>0</v>
      </c>
      <c r="G85" s="93">
        <f t="shared" ref="G85:H85" si="11">C85/(C83+C84+C85)</f>
        <v>2.4185790847876872E-2</v>
      </c>
      <c r="H85" s="74">
        <f t="shared" si="11"/>
        <v>2.3614651818059842E-2</v>
      </c>
    </row>
    <row r="86" spans="1:8" hidden="1" x14ac:dyDescent="0.25">
      <c r="A86" s="51" t="s">
        <v>221</v>
      </c>
      <c r="B86" s="44">
        <v>287</v>
      </c>
      <c r="C86" s="44">
        <f>A69</f>
        <v>32069</v>
      </c>
      <c r="D86" s="44">
        <f t="shared" si="3"/>
        <v>32356</v>
      </c>
      <c r="E86" s="43" t="s">
        <v>205</v>
      </c>
      <c r="F86" s="91">
        <f>B86/(B86+B87+B88)</f>
        <v>0.38836265223274696</v>
      </c>
      <c r="G86" s="91">
        <f t="shared" ref="G86:H86" si="12">C86/(C86+C87+C88)</f>
        <v>0.51001940265275614</v>
      </c>
      <c r="H86" s="52">
        <f t="shared" si="12"/>
        <v>0.50860619016929443</v>
      </c>
    </row>
    <row r="87" spans="1:8" hidden="1" x14ac:dyDescent="0.25">
      <c r="A87" s="53" t="s">
        <v>221</v>
      </c>
      <c r="B87" s="46">
        <v>449</v>
      </c>
      <c r="C87" s="46">
        <f>A70</f>
        <v>30628</v>
      </c>
      <c r="D87" s="46">
        <f t="shared" si="3"/>
        <v>31077</v>
      </c>
      <c r="E87" s="45" t="s">
        <v>217</v>
      </c>
      <c r="F87" s="90">
        <f>B87/(B86+B87+B88)</f>
        <v>0.60757780784844384</v>
      </c>
      <c r="G87" s="90">
        <f t="shared" ref="G87:H87" si="13">C87/(C86+C87+C88)</f>
        <v>0.48710200706129331</v>
      </c>
      <c r="H87" s="75">
        <f t="shared" si="13"/>
        <v>0.48850150117107061</v>
      </c>
    </row>
    <row r="88" spans="1:8" ht="15.75" hidden="1" thickBot="1" x14ac:dyDescent="0.3">
      <c r="A88" s="70" t="s">
        <v>221</v>
      </c>
      <c r="B88" s="71">
        <v>3</v>
      </c>
      <c r="C88" s="71">
        <f>A68+A71</f>
        <v>181</v>
      </c>
      <c r="D88" s="71">
        <f t="shared" si="3"/>
        <v>184</v>
      </c>
      <c r="E88" s="72" t="s">
        <v>230</v>
      </c>
      <c r="F88" s="94">
        <f>B88/(B86+B87+B88)</f>
        <v>4.0595399188092015E-3</v>
      </c>
      <c r="G88" s="94">
        <f t="shared" ref="G88:H88" si="14">C88/(C86+C87+C88)</f>
        <v>2.8785902859505708E-3</v>
      </c>
      <c r="H88" s="86">
        <f t="shared" si="14"/>
        <v>2.8923086596350034E-3</v>
      </c>
    </row>
    <row r="89" spans="1:8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topLeftCell="A98" workbookViewId="0">
      <selection activeCell="C122" sqref="C122"/>
    </sheetView>
  </sheetViews>
  <sheetFormatPr defaultRowHeight="15" x14ac:dyDescent="0.25"/>
  <cols>
    <col min="1" max="1" width="8.7109375" bestFit="1" customWidth="1"/>
    <col min="2" max="2" width="11.28515625" bestFit="1" customWidth="1"/>
    <col min="3" max="3" width="51.42578125" bestFit="1" customWidth="1"/>
  </cols>
  <sheetData>
    <row r="1" spans="1:7" x14ac:dyDescent="0.25">
      <c r="A1" s="76" t="s">
        <v>215</v>
      </c>
      <c r="B1" s="76" t="s">
        <v>203</v>
      </c>
      <c r="C1" s="76" t="s">
        <v>235</v>
      </c>
      <c r="G1" t="s">
        <v>310</v>
      </c>
    </row>
    <row r="2" spans="1:7" x14ac:dyDescent="0.25">
      <c r="A2" s="77" t="s">
        <v>216</v>
      </c>
      <c r="B2" s="78">
        <v>55</v>
      </c>
      <c r="C2" s="77" t="s">
        <v>110</v>
      </c>
      <c r="D2" s="16">
        <f>B2/D$26</f>
        <v>0.17027863777089783</v>
      </c>
      <c r="G2" t="s">
        <v>210</v>
      </c>
    </row>
    <row r="3" spans="1:7" x14ac:dyDescent="0.25">
      <c r="A3" s="77" t="s">
        <v>216</v>
      </c>
      <c r="B3" s="78">
        <v>1</v>
      </c>
      <c r="C3" s="77" t="s">
        <v>236</v>
      </c>
      <c r="D3" s="16">
        <f t="shared" ref="D3:D25" si="0">B3/D$26</f>
        <v>3.0959752321981426E-3</v>
      </c>
      <c r="G3" t="s">
        <v>227</v>
      </c>
    </row>
    <row r="4" spans="1:7" x14ac:dyDescent="0.25">
      <c r="A4" s="77" t="s">
        <v>216</v>
      </c>
      <c r="B4" s="78">
        <v>1</v>
      </c>
      <c r="C4" s="77" t="s">
        <v>237</v>
      </c>
      <c r="D4" s="16">
        <f t="shared" si="0"/>
        <v>3.0959752321981426E-3</v>
      </c>
      <c r="G4" t="s">
        <v>311</v>
      </c>
    </row>
    <row r="5" spans="1:7" x14ac:dyDescent="0.25">
      <c r="A5" s="77" t="s">
        <v>216</v>
      </c>
      <c r="B5" s="78">
        <v>1</v>
      </c>
      <c r="C5" s="77" t="s">
        <v>238</v>
      </c>
      <c r="D5" s="16">
        <f t="shared" si="0"/>
        <v>3.0959752321981426E-3</v>
      </c>
    </row>
    <row r="6" spans="1:7" x14ac:dyDescent="0.25">
      <c r="A6" s="77" t="s">
        <v>216</v>
      </c>
      <c r="B6" s="78">
        <v>15</v>
      </c>
      <c r="C6" s="77" t="s">
        <v>239</v>
      </c>
      <c r="D6" s="16">
        <f t="shared" si="0"/>
        <v>4.6439628482972138E-2</v>
      </c>
    </row>
    <row r="7" spans="1:7" x14ac:dyDescent="0.25">
      <c r="A7" s="77" t="s">
        <v>216</v>
      </c>
      <c r="B7" s="78">
        <v>5</v>
      </c>
      <c r="C7" s="77" t="s">
        <v>240</v>
      </c>
      <c r="D7" s="16">
        <f t="shared" si="0"/>
        <v>1.5479876160990712E-2</v>
      </c>
    </row>
    <row r="8" spans="1:7" x14ac:dyDescent="0.25">
      <c r="A8" s="77" t="s">
        <v>216</v>
      </c>
      <c r="B8" s="78">
        <v>1</v>
      </c>
      <c r="C8" s="77" t="s">
        <v>241</v>
      </c>
      <c r="D8" s="16">
        <f t="shared" si="0"/>
        <v>3.0959752321981426E-3</v>
      </c>
    </row>
    <row r="9" spans="1:7" x14ac:dyDescent="0.25">
      <c r="A9" s="77" t="s">
        <v>216</v>
      </c>
      <c r="B9" s="78">
        <v>21</v>
      </c>
      <c r="C9" s="77" t="s">
        <v>242</v>
      </c>
      <c r="D9" s="16">
        <f t="shared" si="0"/>
        <v>6.5015479876160992E-2</v>
      </c>
    </row>
    <row r="10" spans="1:7" x14ac:dyDescent="0.25">
      <c r="A10" s="77" t="s">
        <v>216</v>
      </c>
      <c r="B10" s="78">
        <v>2</v>
      </c>
      <c r="C10" s="77" t="s">
        <v>243</v>
      </c>
      <c r="D10" s="16">
        <f t="shared" si="0"/>
        <v>6.1919504643962852E-3</v>
      </c>
    </row>
    <row r="11" spans="1:7" x14ac:dyDescent="0.25">
      <c r="A11" s="77" t="s">
        <v>216</v>
      </c>
      <c r="B11" s="78">
        <v>1</v>
      </c>
      <c r="C11" s="77" t="s">
        <v>244</v>
      </c>
      <c r="D11" s="16">
        <f t="shared" si="0"/>
        <v>3.0959752321981426E-3</v>
      </c>
    </row>
    <row r="12" spans="1:7" x14ac:dyDescent="0.25">
      <c r="A12" s="77" t="s">
        <v>216</v>
      </c>
      <c r="B12" s="78">
        <v>5</v>
      </c>
      <c r="C12" s="77" t="s">
        <v>245</v>
      </c>
      <c r="D12" s="16">
        <f t="shared" si="0"/>
        <v>1.5479876160990712E-2</v>
      </c>
    </row>
    <row r="13" spans="1:7" x14ac:dyDescent="0.25">
      <c r="A13" s="77" t="s">
        <v>216</v>
      </c>
      <c r="B13" s="78">
        <v>1</v>
      </c>
      <c r="C13" s="77" t="s">
        <v>246</v>
      </c>
      <c r="D13" s="16">
        <f t="shared" si="0"/>
        <v>3.0959752321981426E-3</v>
      </c>
    </row>
    <row r="14" spans="1:7" x14ac:dyDescent="0.25">
      <c r="A14" s="77" t="s">
        <v>216</v>
      </c>
      <c r="B14" s="78">
        <v>1</v>
      </c>
      <c r="C14" s="77" t="s">
        <v>247</v>
      </c>
      <c r="D14" s="16">
        <f t="shared" si="0"/>
        <v>3.0959752321981426E-3</v>
      </c>
    </row>
    <row r="15" spans="1:7" x14ac:dyDescent="0.25">
      <c r="A15" s="77" t="s">
        <v>216</v>
      </c>
      <c r="B15" s="78">
        <v>8</v>
      </c>
      <c r="C15" s="77" t="s">
        <v>248</v>
      </c>
      <c r="D15" s="16">
        <f t="shared" si="0"/>
        <v>2.4767801857585141E-2</v>
      </c>
    </row>
    <row r="16" spans="1:7" x14ac:dyDescent="0.25">
      <c r="A16" s="77" t="s">
        <v>216</v>
      </c>
      <c r="B16" s="78">
        <v>2</v>
      </c>
      <c r="C16" s="77" t="s">
        <v>249</v>
      </c>
      <c r="D16" s="16">
        <f t="shared" si="0"/>
        <v>6.1919504643962852E-3</v>
      </c>
    </row>
    <row r="17" spans="1:5" x14ac:dyDescent="0.25">
      <c r="A17" s="77" t="s">
        <v>216</v>
      </c>
      <c r="B17" s="78">
        <v>1</v>
      </c>
      <c r="C17" s="77" t="s">
        <v>250</v>
      </c>
      <c r="D17" s="16">
        <f t="shared" si="0"/>
        <v>3.0959752321981426E-3</v>
      </c>
    </row>
    <row r="18" spans="1:5" x14ac:dyDescent="0.25">
      <c r="A18" s="77" t="s">
        <v>216</v>
      </c>
      <c r="B18" s="78">
        <v>2</v>
      </c>
      <c r="C18" s="77" t="s">
        <v>251</v>
      </c>
      <c r="D18" s="16">
        <f t="shared" si="0"/>
        <v>6.1919504643962852E-3</v>
      </c>
    </row>
    <row r="19" spans="1:5" x14ac:dyDescent="0.25">
      <c r="A19" s="77" t="s">
        <v>216</v>
      </c>
      <c r="B19" s="78">
        <v>1</v>
      </c>
      <c r="C19" s="77" t="s">
        <v>252</v>
      </c>
      <c r="D19" s="16">
        <f t="shared" si="0"/>
        <v>3.0959752321981426E-3</v>
      </c>
    </row>
    <row r="20" spans="1:5" x14ac:dyDescent="0.25">
      <c r="A20" s="77" t="s">
        <v>216</v>
      </c>
      <c r="B20" s="78">
        <v>3</v>
      </c>
      <c r="C20" s="77" t="s">
        <v>253</v>
      </c>
      <c r="D20" s="16">
        <f t="shared" si="0"/>
        <v>9.2879256965944269E-3</v>
      </c>
    </row>
    <row r="21" spans="1:5" x14ac:dyDescent="0.25">
      <c r="A21" s="77" t="s">
        <v>216</v>
      </c>
      <c r="B21" s="78">
        <v>23</v>
      </c>
      <c r="C21" s="77" t="s">
        <v>254</v>
      </c>
      <c r="D21" s="16">
        <f t="shared" si="0"/>
        <v>7.1207430340557279E-2</v>
      </c>
    </row>
    <row r="22" spans="1:5" x14ac:dyDescent="0.25">
      <c r="A22" s="77" t="s">
        <v>216</v>
      </c>
      <c r="B22" s="78">
        <v>5</v>
      </c>
      <c r="C22" s="77" t="s">
        <v>255</v>
      </c>
      <c r="D22" s="16">
        <f t="shared" si="0"/>
        <v>1.5479876160990712E-2</v>
      </c>
    </row>
    <row r="23" spans="1:5" x14ac:dyDescent="0.25">
      <c r="A23" s="77" t="s">
        <v>216</v>
      </c>
      <c r="B23" s="78">
        <v>9</v>
      </c>
      <c r="C23" s="77" t="s">
        <v>256</v>
      </c>
      <c r="D23" s="16">
        <f t="shared" si="0"/>
        <v>2.7863777089783281E-2</v>
      </c>
    </row>
    <row r="24" spans="1:5" x14ac:dyDescent="0.25">
      <c r="A24" s="77" t="s">
        <v>216</v>
      </c>
      <c r="B24" s="78">
        <v>157</v>
      </c>
      <c r="C24" s="77" t="s">
        <v>257</v>
      </c>
      <c r="D24" s="16">
        <f t="shared" si="0"/>
        <v>0.48606811145510836</v>
      </c>
    </row>
    <row r="25" spans="1:5" x14ac:dyDescent="0.25">
      <c r="A25" s="77" t="s">
        <v>216</v>
      </c>
      <c r="B25" s="78">
        <v>2</v>
      </c>
      <c r="C25" s="77" t="s">
        <v>258</v>
      </c>
      <c r="D25" s="16">
        <f t="shared" si="0"/>
        <v>6.1919504643962852E-3</v>
      </c>
    </row>
    <row r="26" spans="1:5" x14ac:dyDescent="0.25">
      <c r="A26" s="77"/>
      <c r="B26" s="78"/>
      <c r="C26" s="77"/>
      <c r="D26">
        <f>SUM(B2:B25)</f>
        <v>323</v>
      </c>
    </row>
    <row r="27" spans="1:5" x14ac:dyDescent="0.25">
      <c r="A27" s="77" t="s">
        <v>218</v>
      </c>
      <c r="B27" s="78">
        <v>25</v>
      </c>
      <c r="C27" s="77" t="s">
        <v>110</v>
      </c>
    </row>
    <row r="28" spans="1:5" x14ac:dyDescent="0.25">
      <c r="A28" s="77" t="s">
        <v>218</v>
      </c>
      <c r="B28" s="78">
        <v>1</v>
      </c>
      <c r="C28" s="77" t="s">
        <v>259</v>
      </c>
      <c r="D28" s="16">
        <f>B28/D$50</f>
        <v>9.8039215686274508E-3</v>
      </c>
    </row>
    <row r="29" spans="1:5" x14ac:dyDescent="0.25">
      <c r="A29" s="77" t="s">
        <v>218</v>
      </c>
      <c r="B29" s="78">
        <v>1</v>
      </c>
      <c r="C29" s="77" t="s">
        <v>260</v>
      </c>
      <c r="D29" s="16">
        <f t="shared" ref="D29:D49" si="1">B29/D$50</f>
        <v>9.8039215686274508E-3</v>
      </c>
      <c r="E29" s="16"/>
    </row>
    <row r="30" spans="1:5" x14ac:dyDescent="0.25">
      <c r="A30" s="77" t="s">
        <v>218</v>
      </c>
      <c r="B30" s="78">
        <v>4</v>
      </c>
      <c r="C30" s="77" t="s">
        <v>261</v>
      </c>
      <c r="D30" s="16">
        <f t="shared" si="1"/>
        <v>3.9215686274509803E-2</v>
      </c>
      <c r="E30" s="16"/>
    </row>
    <row r="31" spans="1:5" x14ac:dyDescent="0.25">
      <c r="A31" s="77" t="s">
        <v>218</v>
      </c>
      <c r="B31" s="78">
        <v>1</v>
      </c>
      <c r="C31" s="77" t="s">
        <v>262</v>
      </c>
      <c r="D31" s="16">
        <f t="shared" si="1"/>
        <v>9.8039215686274508E-3</v>
      </c>
      <c r="E31" s="16"/>
    </row>
    <row r="32" spans="1:5" x14ac:dyDescent="0.25">
      <c r="A32" s="77" t="s">
        <v>218</v>
      </c>
      <c r="B32" s="78">
        <v>1</v>
      </c>
      <c r="C32" s="77" t="s">
        <v>263</v>
      </c>
      <c r="D32" s="16">
        <f t="shared" si="1"/>
        <v>9.8039215686274508E-3</v>
      </c>
      <c r="E32" s="16"/>
    </row>
    <row r="33" spans="1:5" x14ac:dyDescent="0.25">
      <c r="A33" s="77" t="s">
        <v>218</v>
      </c>
      <c r="B33" s="78">
        <v>1</v>
      </c>
      <c r="C33" s="77" t="s">
        <v>264</v>
      </c>
      <c r="D33" s="16">
        <f t="shared" si="1"/>
        <v>9.8039215686274508E-3</v>
      </c>
      <c r="E33" s="16"/>
    </row>
    <row r="34" spans="1:5" x14ac:dyDescent="0.25">
      <c r="A34" s="77" t="s">
        <v>218</v>
      </c>
      <c r="B34" s="78">
        <v>20</v>
      </c>
      <c r="C34" s="77" t="s">
        <v>265</v>
      </c>
      <c r="D34" s="16">
        <f t="shared" si="1"/>
        <v>0.19607843137254902</v>
      </c>
      <c r="E34" s="16"/>
    </row>
    <row r="35" spans="1:5" x14ac:dyDescent="0.25">
      <c r="A35" s="77" t="s">
        <v>218</v>
      </c>
      <c r="B35" s="78">
        <v>4</v>
      </c>
      <c r="C35" s="77" t="s">
        <v>266</v>
      </c>
      <c r="D35" s="16">
        <f t="shared" si="1"/>
        <v>3.9215686274509803E-2</v>
      </c>
      <c r="E35" s="16"/>
    </row>
    <row r="36" spans="1:5" x14ac:dyDescent="0.25">
      <c r="A36" s="77" t="s">
        <v>218</v>
      </c>
      <c r="B36" s="78">
        <v>11</v>
      </c>
      <c r="C36" s="77" t="s">
        <v>267</v>
      </c>
      <c r="D36" s="16">
        <f t="shared" si="1"/>
        <v>0.10784313725490197</v>
      </c>
      <c r="E36" s="16"/>
    </row>
    <row r="37" spans="1:5" x14ac:dyDescent="0.25">
      <c r="A37" s="77" t="s">
        <v>218</v>
      </c>
      <c r="B37" s="78">
        <v>1</v>
      </c>
      <c r="C37" s="77" t="s">
        <v>268</v>
      </c>
      <c r="D37" s="16">
        <f t="shared" si="1"/>
        <v>9.8039215686274508E-3</v>
      </c>
      <c r="E37" s="16"/>
    </row>
    <row r="38" spans="1:5" x14ac:dyDescent="0.25">
      <c r="A38" s="77" t="s">
        <v>218</v>
      </c>
      <c r="B38" s="78">
        <v>1</v>
      </c>
      <c r="C38" s="77" t="s">
        <v>269</v>
      </c>
      <c r="D38" s="16">
        <f t="shared" si="1"/>
        <v>9.8039215686274508E-3</v>
      </c>
      <c r="E38" s="16"/>
    </row>
    <row r="39" spans="1:5" x14ac:dyDescent="0.25">
      <c r="A39" s="77" t="s">
        <v>218</v>
      </c>
      <c r="B39" s="78">
        <v>7</v>
      </c>
      <c r="C39" s="77" t="s">
        <v>239</v>
      </c>
      <c r="D39" s="16">
        <f t="shared" si="1"/>
        <v>6.8627450980392163E-2</v>
      </c>
      <c r="E39" s="16"/>
    </row>
    <row r="40" spans="1:5" x14ac:dyDescent="0.25">
      <c r="A40" s="77" t="s">
        <v>218</v>
      </c>
      <c r="B40" s="78">
        <v>1</v>
      </c>
      <c r="C40" s="77" t="s">
        <v>270</v>
      </c>
      <c r="D40" s="16">
        <f t="shared" si="1"/>
        <v>9.8039215686274508E-3</v>
      </c>
      <c r="E40" s="16"/>
    </row>
    <row r="41" spans="1:5" x14ac:dyDescent="0.25">
      <c r="A41" s="77" t="s">
        <v>218</v>
      </c>
      <c r="B41" s="78">
        <v>3</v>
      </c>
      <c r="C41" s="77" t="s">
        <v>242</v>
      </c>
      <c r="D41" s="16">
        <f t="shared" si="1"/>
        <v>2.9411764705882353E-2</v>
      </c>
      <c r="E41" s="16"/>
    </row>
    <row r="42" spans="1:5" x14ac:dyDescent="0.25">
      <c r="A42" s="77" t="s">
        <v>218</v>
      </c>
      <c r="B42" s="78">
        <v>5</v>
      </c>
      <c r="C42" s="77" t="s">
        <v>245</v>
      </c>
      <c r="D42" s="16">
        <f t="shared" si="1"/>
        <v>4.9019607843137254E-2</v>
      </c>
      <c r="E42" s="16"/>
    </row>
    <row r="43" spans="1:5" x14ac:dyDescent="0.25">
      <c r="A43" s="77" t="s">
        <v>218</v>
      </c>
      <c r="B43" s="78">
        <v>2</v>
      </c>
      <c r="C43" s="77" t="s">
        <v>271</v>
      </c>
      <c r="D43" s="16">
        <f t="shared" si="1"/>
        <v>1.9607843137254902E-2</v>
      </c>
      <c r="E43" s="16"/>
    </row>
    <row r="44" spans="1:5" x14ac:dyDescent="0.25">
      <c r="A44" s="77" t="s">
        <v>218</v>
      </c>
      <c r="B44" s="78">
        <v>1</v>
      </c>
      <c r="C44" s="77" t="s">
        <v>272</v>
      </c>
      <c r="D44" s="16">
        <f t="shared" si="1"/>
        <v>9.8039215686274508E-3</v>
      </c>
      <c r="E44" s="16"/>
    </row>
    <row r="45" spans="1:5" x14ac:dyDescent="0.25">
      <c r="A45" s="77" t="s">
        <v>218</v>
      </c>
      <c r="B45" s="78">
        <v>1</v>
      </c>
      <c r="C45" s="77" t="s">
        <v>273</v>
      </c>
      <c r="D45" s="16">
        <f t="shared" si="1"/>
        <v>9.8039215686274508E-3</v>
      </c>
      <c r="E45" s="16"/>
    </row>
    <row r="46" spans="1:5" x14ac:dyDescent="0.25">
      <c r="A46" s="77" t="s">
        <v>218</v>
      </c>
      <c r="B46" s="78">
        <v>3</v>
      </c>
      <c r="C46" s="77" t="s">
        <v>254</v>
      </c>
      <c r="D46" s="16">
        <f t="shared" si="1"/>
        <v>2.9411764705882353E-2</v>
      </c>
      <c r="E46" s="16"/>
    </row>
    <row r="47" spans="1:5" x14ac:dyDescent="0.25">
      <c r="A47" s="77" t="s">
        <v>218</v>
      </c>
      <c r="B47" s="78">
        <v>1</v>
      </c>
      <c r="C47" s="77" t="s">
        <v>255</v>
      </c>
      <c r="D47" s="16">
        <f t="shared" si="1"/>
        <v>9.8039215686274508E-3</v>
      </c>
      <c r="E47" s="16"/>
    </row>
    <row r="48" spans="1:5" x14ac:dyDescent="0.25">
      <c r="A48" s="77" t="s">
        <v>218</v>
      </c>
      <c r="B48" s="78">
        <v>1</v>
      </c>
      <c r="C48" s="77" t="s">
        <v>256</v>
      </c>
      <c r="D48" s="16">
        <f t="shared" si="1"/>
        <v>9.8039215686274508E-3</v>
      </c>
      <c r="E48" s="16"/>
    </row>
    <row r="49" spans="1:5" x14ac:dyDescent="0.25">
      <c r="A49" s="77" t="s">
        <v>218</v>
      </c>
      <c r="B49" s="78">
        <v>6</v>
      </c>
      <c r="C49" s="77" t="s">
        <v>257</v>
      </c>
      <c r="D49" s="16">
        <f t="shared" si="1"/>
        <v>5.8823529411764705E-2</v>
      </c>
      <c r="E49" s="16"/>
    </row>
    <row r="50" spans="1:5" x14ac:dyDescent="0.25">
      <c r="A50" s="77"/>
      <c r="B50" s="78"/>
      <c r="C50" s="77"/>
      <c r="D50">
        <f>SUM(B27:B50)</f>
        <v>102</v>
      </c>
      <c r="E50" s="16"/>
    </row>
    <row r="51" spans="1:5" x14ac:dyDescent="0.25">
      <c r="A51" s="79" t="s">
        <v>217</v>
      </c>
      <c r="B51" s="80">
        <v>33</v>
      </c>
      <c r="C51" s="79" t="s">
        <v>110</v>
      </c>
      <c r="E51" s="16"/>
    </row>
    <row r="52" spans="1:5" x14ac:dyDescent="0.25">
      <c r="A52" s="79" t="s">
        <v>217</v>
      </c>
      <c r="B52" s="80">
        <v>1</v>
      </c>
      <c r="C52" s="79" t="s">
        <v>274</v>
      </c>
      <c r="D52" s="16">
        <f>B52/D$73</f>
        <v>5.681818181818182E-3</v>
      </c>
      <c r="E52" s="16"/>
    </row>
    <row r="53" spans="1:5" x14ac:dyDescent="0.25">
      <c r="A53" s="79" t="s">
        <v>217</v>
      </c>
      <c r="B53" s="80">
        <v>7</v>
      </c>
      <c r="C53" s="79" t="s">
        <v>239</v>
      </c>
      <c r="D53" s="16">
        <f t="shared" ref="D53:D72" si="2">B53/D$73</f>
        <v>3.9772727272727272E-2</v>
      </c>
    </row>
    <row r="54" spans="1:5" x14ac:dyDescent="0.25">
      <c r="A54" s="79" t="s">
        <v>217</v>
      </c>
      <c r="B54" s="80">
        <v>7</v>
      </c>
      <c r="C54" s="79" t="s">
        <v>240</v>
      </c>
      <c r="D54" s="16">
        <f t="shared" si="2"/>
        <v>3.9772727272727272E-2</v>
      </c>
    </row>
    <row r="55" spans="1:5" x14ac:dyDescent="0.25">
      <c r="A55" s="79" t="s">
        <v>217</v>
      </c>
      <c r="B55" s="80">
        <v>1</v>
      </c>
      <c r="C55" s="79" t="s">
        <v>275</v>
      </c>
      <c r="D55" s="16">
        <f t="shared" si="2"/>
        <v>5.681818181818182E-3</v>
      </c>
    </row>
    <row r="56" spans="1:5" x14ac:dyDescent="0.25">
      <c r="A56" s="79" t="s">
        <v>217</v>
      </c>
      <c r="B56" s="80">
        <v>5</v>
      </c>
      <c r="C56" s="79" t="s">
        <v>242</v>
      </c>
      <c r="D56" s="16">
        <f t="shared" si="2"/>
        <v>2.8409090909090908E-2</v>
      </c>
    </row>
    <row r="57" spans="1:5" x14ac:dyDescent="0.25">
      <c r="A57" s="79" t="s">
        <v>217</v>
      </c>
      <c r="B57" s="80">
        <v>18</v>
      </c>
      <c r="C57" s="79" t="s">
        <v>245</v>
      </c>
      <c r="D57" s="16">
        <f t="shared" si="2"/>
        <v>0.10227272727272728</v>
      </c>
    </row>
    <row r="58" spans="1:5" x14ac:dyDescent="0.25">
      <c r="A58" s="79" t="s">
        <v>217</v>
      </c>
      <c r="B58" s="80">
        <v>1</v>
      </c>
      <c r="C58" s="79" t="s">
        <v>276</v>
      </c>
      <c r="D58" s="16">
        <f t="shared" si="2"/>
        <v>5.681818181818182E-3</v>
      </c>
    </row>
    <row r="59" spans="1:5" x14ac:dyDescent="0.25">
      <c r="A59" s="79" t="s">
        <v>217</v>
      </c>
      <c r="B59" s="80">
        <v>1</v>
      </c>
      <c r="C59" s="79" t="s">
        <v>277</v>
      </c>
      <c r="D59" s="16">
        <f t="shared" si="2"/>
        <v>5.681818181818182E-3</v>
      </c>
    </row>
    <row r="60" spans="1:5" x14ac:dyDescent="0.25">
      <c r="A60" s="79" t="s">
        <v>217</v>
      </c>
      <c r="B60" s="80">
        <v>6</v>
      </c>
      <c r="C60" s="79" t="s">
        <v>248</v>
      </c>
      <c r="D60" s="16">
        <f t="shared" si="2"/>
        <v>3.4090909090909088E-2</v>
      </c>
    </row>
    <row r="61" spans="1:5" x14ac:dyDescent="0.25">
      <c r="A61" s="79" t="s">
        <v>217</v>
      </c>
      <c r="B61" s="80">
        <v>1</v>
      </c>
      <c r="C61" s="79" t="s">
        <v>278</v>
      </c>
      <c r="D61" s="16">
        <f t="shared" si="2"/>
        <v>5.681818181818182E-3</v>
      </c>
    </row>
    <row r="62" spans="1:5" x14ac:dyDescent="0.25">
      <c r="A62" s="79" t="s">
        <v>217</v>
      </c>
      <c r="B62" s="80">
        <v>1</v>
      </c>
      <c r="C62" s="79" t="s">
        <v>279</v>
      </c>
      <c r="D62" s="16">
        <f t="shared" si="2"/>
        <v>5.681818181818182E-3</v>
      </c>
    </row>
    <row r="63" spans="1:5" x14ac:dyDescent="0.25">
      <c r="A63" s="79" t="s">
        <v>217</v>
      </c>
      <c r="B63" s="80">
        <v>2</v>
      </c>
      <c r="C63" s="79" t="s">
        <v>280</v>
      </c>
      <c r="D63" s="16">
        <f t="shared" si="2"/>
        <v>1.1363636363636364E-2</v>
      </c>
    </row>
    <row r="64" spans="1:5" x14ac:dyDescent="0.25">
      <c r="A64" s="79" t="s">
        <v>217</v>
      </c>
      <c r="B64" s="80">
        <v>1</v>
      </c>
      <c r="C64" s="79" t="s">
        <v>281</v>
      </c>
      <c r="D64" s="16">
        <f t="shared" si="2"/>
        <v>5.681818181818182E-3</v>
      </c>
    </row>
    <row r="65" spans="1:4" x14ac:dyDescent="0.25">
      <c r="A65" s="79" t="s">
        <v>217</v>
      </c>
      <c r="B65" s="80">
        <v>1</v>
      </c>
      <c r="C65" s="79" t="s">
        <v>249</v>
      </c>
      <c r="D65" s="16">
        <f t="shared" si="2"/>
        <v>5.681818181818182E-3</v>
      </c>
    </row>
    <row r="66" spans="1:4" x14ac:dyDescent="0.25">
      <c r="A66" s="79" t="s">
        <v>217</v>
      </c>
      <c r="B66" s="80">
        <v>2</v>
      </c>
      <c r="C66" s="79" t="s">
        <v>282</v>
      </c>
      <c r="D66" s="16">
        <f t="shared" si="2"/>
        <v>1.1363636363636364E-2</v>
      </c>
    </row>
    <row r="67" spans="1:4" x14ac:dyDescent="0.25">
      <c r="A67" s="79" t="s">
        <v>217</v>
      </c>
      <c r="B67" s="80">
        <v>6</v>
      </c>
      <c r="C67" s="79" t="s">
        <v>254</v>
      </c>
      <c r="D67" s="16">
        <f t="shared" si="2"/>
        <v>3.4090909090909088E-2</v>
      </c>
    </row>
    <row r="68" spans="1:4" x14ac:dyDescent="0.25">
      <c r="A68" s="79" t="s">
        <v>217</v>
      </c>
      <c r="B68" s="80">
        <v>7</v>
      </c>
      <c r="C68" s="79" t="s">
        <v>255</v>
      </c>
      <c r="D68" s="16">
        <f t="shared" si="2"/>
        <v>3.9772727272727272E-2</v>
      </c>
    </row>
    <row r="69" spans="1:4" x14ac:dyDescent="0.25">
      <c r="A69" s="79" t="s">
        <v>217</v>
      </c>
      <c r="B69" s="80">
        <v>2</v>
      </c>
      <c r="C69" s="79" t="s">
        <v>256</v>
      </c>
      <c r="D69" s="16">
        <f t="shared" si="2"/>
        <v>1.1363636363636364E-2</v>
      </c>
    </row>
    <row r="70" spans="1:4" x14ac:dyDescent="0.25">
      <c r="A70" s="79" t="s">
        <v>217</v>
      </c>
      <c r="B70" s="80">
        <v>70</v>
      </c>
      <c r="C70" s="79" t="s">
        <v>257</v>
      </c>
      <c r="D70" s="16">
        <f t="shared" si="2"/>
        <v>0.39772727272727271</v>
      </c>
    </row>
    <row r="71" spans="1:4" x14ac:dyDescent="0.25">
      <c r="A71" s="79" t="s">
        <v>217</v>
      </c>
      <c r="B71" s="80">
        <v>1</v>
      </c>
      <c r="C71" s="79" t="s">
        <v>283</v>
      </c>
      <c r="D71" s="16">
        <f t="shared" si="2"/>
        <v>5.681818181818182E-3</v>
      </c>
    </row>
    <row r="72" spans="1:4" x14ac:dyDescent="0.25">
      <c r="A72" s="79" t="s">
        <v>217</v>
      </c>
      <c r="B72" s="80">
        <v>2</v>
      </c>
      <c r="C72" s="79" t="s">
        <v>258</v>
      </c>
      <c r="D72" s="16">
        <f t="shared" si="2"/>
        <v>1.1363636363636364E-2</v>
      </c>
    </row>
    <row r="73" spans="1:4" x14ac:dyDescent="0.25">
      <c r="A73" s="79"/>
      <c r="B73" s="80"/>
      <c r="C73" s="79"/>
      <c r="D73">
        <f>SUM(B51:B72)</f>
        <v>176</v>
      </c>
    </row>
    <row r="74" spans="1:4" x14ac:dyDescent="0.25">
      <c r="A74" s="77" t="s">
        <v>219</v>
      </c>
      <c r="B74" s="78">
        <v>193</v>
      </c>
      <c r="C74" s="77" t="s">
        <v>110</v>
      </c>
    </row>
    <row r="75" spans="1:4" x14ac:dyDescent="0.25">
      <c r="A75" s="77" t="s">
        <v>219</v>
      </c>
      <c r="B75" s="78">
        <v>1</v>
      </c>
      <c r="C75" s="77" t="s">
        <v>284</v>
      </c>
      <c r="D75" s="16">
        <f>B75/D$118</f>
        <v>1.3531799729364006E-3</v>
      </c>
    </row>
    <row r="76" spans="1:4" x14ac:dyDescent="0.25">
      <c r="A76" s="77" t="s">
        <v>219</v>
      </c>
      <c r="B76" s="78">
        <v>14</v>
      </c>
      <c r="C76" s="77" t="s">
        <v>236</v>
      </c>
      <c r="D76" s="16">
        <f t="shared" ref="D76:D117" si="3">B76/D$118</f>
        <v>1.8944519621109608E-2</v>
      </c>
    </row>
    <row r="77" spans="1:4" x14ac:dyDescent="0.25">
      <c r="A77" s="77" t="s">
        <v>219</v>
      </c>
      <c r="B77" s="78">
        <v>1</v>
      </c>
      <c r="C77" s="77" t="s">
        <v>274</v>
      </c>
      <c r="D77" s="16">
        <f t="shared" si="3"/>
        <v>1.3531799729364006E-3</v>
      </c>
    </row>
    <row r="78" spans="1:4" x14ac:dyDescent="0.25">
      <c r="A78" s="77" t="s">
        <v>219</v>
      </c>
      <c r="B78" s="78">
        <v>1</v>
      </c>
      <c r="C78" s="77" t="s">
        <v>285</v>
      </c>
      <c r="D78" s="16">
        <f t="shared" si="3"/>
        <v>1.3531799729364006E-3</v>
      </c>
    </row>
    <row r="79" spans="1:4" x14ac:dyDescent="0.25">
      <c r="A79" s="77" t="s">
        <v>219</v>
      </c>
      <c r="B79" s="78">
        <v>43</v>
      </c>
      <c r="C79" s="77" t="s">
        <v>239</v>
      </c>
      <c r="D79" s="16">
        <f t="shared" si="3"/>
        <v>5.8186738836265225E-2</v>
      </c>
    </row>
    <row r="80" spans="1:4" x14ac:dyDescent="0.25">
      <c r="A80" s="77" t="s">
        <v>219</v>
      </c>
      <c r="B80" s="78">
        <v>1</v>
      </c>
      <c r="C80" s="77" t="s">
        <v>286</v>
      </c>
      <c r="D80" s="16">
        <f t="shared" si="3"/>
        <v>1.3531799729364006E-3</v>
      </c>
    </row>
    <row r="81" spans="1:4" x14ac:dyDescent="0.25">
      <c r="A81" s="77" t="s">
        <v>219</v>
      </c>
      <c r="B81" s="78">
        <v>4</v>
      </c>
      <c r="C81" s="77" t="s">
        <v>240</v>
      </c>
      <c r="D81" s="16">
        <f t="shared" si="3"/>
        <v>5.4127198917456026E-3</v>
      </c>
    </row>
    <row r="82" spans="1:4" x14ac:dyDescent="0.25">
      <c r="A82" s="77" t="s">
        <v>219</v>
      </c>
      <c r="B82" s="78">
        <v>1</v>
      </c>
      <c r="C82" s="77" t="s">
        <v>287</v>
      </c>
      <c r="D82" s="16">
        <f t="shared" si="3"/>
        <v>1.3531799729364006E-3</v>
      </c>
    </row>
    <row r="83" spans="1:4" x14ac:dyDescent="0.25">
      <c r="A83" s="77" t="s">
        <v>219</v>
      </c>
      <c r="B83" s="78">
        <v>1</v>
      </c>
      <c r="C83" s="77" t="s">
        <v>288</v>
      </c>
      <c r="D83" s="16">
        <f t="shared" si="3"/>
        <v>1.3531799729364006E-3</v>
      </c>
    </row>
    <row r="84" spans="1:4" x14ac:dyDescent="0.25">
      <c r="A84" s="77" t="s">
        <v>219</v>
      </c>
      <c r="B84" s="78">
        <v>32</v>
      </c>
      <c r="C84" s="77" t="s">
        <v>242</v>
      </c>
      <c r="D84" s="16">
        <f t="shared" si="3"/>
        <v>4.3301759133964821E-2</v>
      </c>
    </row>
    <row r="85" spans="1:4" x14ac:dyDescent="0.25">
      <c r="A85" s="77" t="s">
        <v>219</v>
      </c>
      <c r="B85" s="78">
        <v>1</v>
      </c>
      <c r="C85" s="77" t="s">
        <v>289</v>
      </c>
      <c r="D85" s="16">
        <f t="shared" si="3"/>
        <v>1.3531799729364006E-3</v>
      </c>
    </row>
    <row r="86" spans="1:4" x14ac:dyDescent="0.25">
      <c r="A86" s="77" t="s">
        <v>219</v>
      </c>
      <c r="B86" s="78">
        <v>1</v>
      </c>
      <c r="C86" s="77" t="s">
        <v>290</v>
      </c>
      <c r="D86" s="16">
        <f t="shared" si="3"/>
        <v>1.3531799729364006E-3</v>
      </c>
    </row>
    <row r="87" spans="1:4" x14ac:dyDescent="0.25">
      <c r="A87" s="77" t="s">
        <v>219</v>
      </c>
      <c r="B87" s="78">
        <v>93</v>
      </c>
      <c r="C87" s="77" t="s">
        <v>245</v>
      </c>
      <c r="D87" s="16">
        <f t="shared" si="3"/>
        <v>0.12584573748308525</v>
      </c>
    </row>
    <row r="88" spans="1:4" x14ac:dyDescent="0.25">
      <c r="A88" s="77" t="s">
        <v>219</v>
      </c>
      <c r="B88" s="78">
        <v>3</v>
      </c>
      <c r="C88" s="77" t="s">
        <v>291</v>
      </c>
      <c r="D88" s="16">
        <f t="shared" si="3"/>
        <v>4.0595399188092015E-3</v>
      </c>
    </row>
    <row r="89" spans="1:4" x14ac:dyDescent="0.25">
      <c r="A89" s="77" t="s">
        <v>219</v>
      </c>
      <c r="B89" s="78">
        <v>15</v>
      </c>
      <c r="C89" s="77" t="s">
        <v>271</v>
      </c>
      <c r="D89" s="16">
        <f t="shared" si="3"/>
        <v>2.0297699594046009E-2</v>
      </c>
    </row>
    <row r="90" spans="1:4" x14ac:dyDescent="0.25">
      <c r="A90" s="77" t="s">
        <v>219</v>
      </c>
      <c r="B90" s="78">
        <v>1</v>
      </c>
      <c r="C90" s="77" t="s">
        <v>248</v>
      </c>
      <c r="D90" s="16">
        <f t="shared" si="3"/>
        <v>1.3531799729364006E-3</v>
      </c>
    </row>
    <row r="91" spans="1:4" x14ac:dyDescent="0.25">
      <c r="A91" s="77" t="s">
        <v>219</v>
      </c>
      <c r="B91" s="78">
        <v>1</v>
      </c>
      <c r="C91" s="77" t="s">
        <v>292</v>
      </c>
      <c r="D91" s="16">
        <f t="shared" si="3"/>
        <v>1.3531799729364006E-3</v>
      </c>
    </row>
    <row r="92" spans="1:4" x14ac:dyDescent="0.25">
      <c r="A92" s="77" t="s">
        <v>219</v>
      </c>
      <c r="B92" s="78">
        <v>1</v>
      </c>
      <c r="C92" s="77" t="s">
        <v>278</v>
      </c>
      <c r="D92" s="16">
        <f t="shared" si="3"/>
        <v>1.3531799729364006E-3</v>
      </c>
    </row>
    <row r="93" spans="1:4" x14ac:dyDescent="0.25">
      <c r="A93" s="77" t="s">
        <v>219</v>
      </c>
      <c r="B93" s="78">
        <v>1</v>
      </c>
      <c r="C93" s="77" t="s">
        <v>293</v>
      </c>
      <c r="D93" s="16">
        <f t="shared" si="3"/>
        <v>1.3531799729364006E-3</v>
      </c>
    </row>
    <row r="94" spans="1:4" x14ac:dyDescent="0.25">
      <c r="A94" s="77" t="s">
        <v>219</v>
      </c>
      <c r="B94" s="78">
        <v>1</v>
      </c>
      <c r="C94" s="77" t="s">
        <v>294</v>
      </c>
      <c r="D94" s="16">
        <f t="shared" si="3"/>
        <v>1.3531799729364006E-3</v>
      </c>
    </row>
    <row r="95" spans="1:4" x14ac:dyDescent="0.25">
      <c r="A95" s="77" t="s">
        <v>219</v>
      </c>
      <c r="B95" s="78">
        <v>1</v>
      </c>
      <c r="C95" s="77" t="s">
        <v>295</v>
      </c>
      <c r="D95" s="16">
        <f t="shared" si="3"/>
        <v>1.3531799729364006E-3</v>
      </c>
    </row>
    <row r="96" spans="1:4" x14ac:dyDescent="0.25">
      <c r="A96" s="77" t="s">
        <v>219</v>
      </c>
      <c r="B96" s="78">
        <v>1</v>
      </c>
      <c r="C96" s="77" t="s">
        <v>296</v>
      </c>
      <c r="D96" s="16">
        <f t="shared" si="3"/>
        <v>1.3531799729364006E-3</v>
      </c>
    </row>
    <row r="97" spans="1:4" x14ac:dyDescent="0.25">
      <c r="A97" s="77" t="s">
        <v>219</v>
      </c>
      <c r="B97" s="78">
        <v>12</v>
      </c>
      <c r="C97" s="77" t="s">
        <v>297</v>
      </c>
      <c r="D97" s="16">
        <f t="shared" si="3"/>
        <v>1.6238159675236806E-2</v>
      </c>
    </row>
    <row r="98" spans="1:4" x14ac:dyDescent="0.25">
      <c r="A98" s="77" t="s">
        <v>219</v>
      </c>
      <c r="B98" s="78">
        <v>1</v>
      </c>
      <c r="C98" s="77" t="s">
        <v>298</v>
      </c>
      <c r="D98" s="16">
        <f t="shared" si="3"/>
        <v>1.3531799729364006E-3</v>
      </c>
    </row>
    <row r="99" spans="1:4" x14ac:dyDescent="0.25">
      <c r="A99" s="77" t="s">
        <v>219</v>
      </c>
      <c r="B99" s="78">
        <v>4</v>
      </c>
      <c r="C99" s="77" t="s">
        <v>299</v>
      </c>
      <c r="D99" s="16">
        <f t="shared" si="3"/>
        <v>5.4127198917456026E-3</v>
      </c>
    </row>
    <row r="100" spans="1:4" x14ac:dyDescent="0.25">
      <c r="A100" s="77" t="s">
        <v>219</v>
      </c>
      <c r="B100" s="78">
        <v>2</v>
      </c>
      <c r="C100" s="77" t="s">
        <v>300</v>
      </c>
      <c r="D100" s="16">
        <f t="shared" si="3"/>
        <v>2.7063599458728013E-3</v>
      </c>
    </row>
    <row r="101" spans="1:4" x14ac:dyDescent="0.25">
      <c r="A101" s="77" t="s">
        <v>219</v>
      </c>
      <c r="B101" s="78">
        <v>98</v>
      </c>
      <c r="C101" s="77" t="s">
        <v>273</v>
      </c>
      <c r="D101" s="16">
        <f t="shared" si="3"/>
        <v>0.13261163734776726</v>
      </c>
    </row>
    <row r="102" spans="1:4" x14ac:dyDescent="0.25">
      <c r="A102" s="77" t="s">
        <v>219</v>
      </c>
      <c r="B102" s="78">
        <v>21</v>
      </c>
      <c r="C102" s="77" t="s">
        <v>301</v>
      </c>
      <c r="D102" s="16">
        <f t="shared" si="3"/>
        <v>2.8416779431664412E-2</v>
      </c>
    </row>
    <row r="103" spans="1:4" x14ac:dyDescent="0.25">
      <c r="A103" s="77" t="s">
        <v>219</v>
      </c>
      <c r="B103" s="78">
        <v>1</v>
      </c>
      <c r="C103" s="77" t="s">
        <v>302</v>
      </c>
      <c r="D103" s="16">
        <f t="shared" si="3"/>
        <v>1.3531799729364006E-3</v>
      </c>
    </row>
    <row r="104" spans="1:4" x14ac:dyDescent="0.25">
      <c r="A104" s="77" t="s">
        <v>219</v>
      </c>
      <c r="B104" s="78">
        <v>102</v>
      </c>
      <c r="C104" s="77" t="s">
        <v>249</v>
      </c>
      <c r="D104" s="16">
        <f t="shared" si="3"/>
        <v>0.13802435723951287</v>
      </c>
    </row>
    <row r="105" spans="1:4" x14ac:dyDescent="0.25">
      <c r="A105" s="77" t="s">
        <v>219</v>
      </c>
      <c r="B105" s="78">
        <v>1</v>
      </c>
      <c r="C105" s="77" t="s">
        <v>303</v>
      </c>
      <c r="D105" s="16">
        <f t="shared" si="3"/>
        <v>1.3531799729364006E-3</v>
      </c>
    </row>
    <row r="106" spans="1:4" x14ac:dyDescent="0.25">
      <c r="A106" s="77" t="s">
        <v>219</v>
      </c>
      <c r="B106" s="78">
        <v>1</v>
      </c>
      <c r="C106" s="77" t="s">
        <v>304</v>
      </c>
      <c r="D106" s="16">
        <f t="shared" si="3"/>
        <v>1.3531799729364006E-3</v>
      </c>
    </row>
    <row r="107" spans="1:4" x14ac:dyDescent="0.25">
      <c r="A107" s="77" t="s">
        <v>219</v>
      </c>
      <c r="B107" s="78">
        <v>1</v>
      </c>
      <c r="C107" s="77" t="s">
        <v>251</v>
      </c>
      <c r="D107" s="16">
        <f t="shared" si="3"/>
        <v>1.3531799729364006E-3</v>
      </c>
    </row>
    <row r="108" spans="1:4" x14ac:dyDescent="0.25">
      <c r="A108" s="77" t="s">
        <v>219</v>
      </c>
      <c r="B108" s="78">
        <v>1</v>
      </c>
      <c r="C108" s="77" t="s">
        <v>305</v>
      </c>
      <c r="D108" s="16">
        <f t="shared" si="3"/>
        <v>1.3531799729364006E-3</v>
      </c>
    </row>
    <row r="109" spans="1:4" x14ac:dyDescent="0.25">
      <c r="A109" s="77" t="s">
        <v>219</v>
      </c>
      <c r="B109" s="78">
        <v>1</v>
      </c>
      <c r="C109" s="77" t="s">
        <v>282</v>
      </c>
      <c r="D109" s="16">
        <f t="shared" si="3"/>
        <v>1.3531799729364006E-3</v>
      </c>
    </row>
    <row r="110" spans="1:4" x14ac:dyDescent="0.25">
      <c r="A110" s="77" t="s">
        <v>219</v>
      </c>
      <c r="B110" s="78">
        <v>1</v>
      </c>
      <c r="C110" s="77" t="s">
        <v>306</v>
      </c>
      <c r="D110" s="16">
        <f t="shared" si="3"/>
        <v>1.3531799729364006E-3</v>
      </c>
    </row>
    <row r="111" spans="1:4" x14ac:dyDescent="0.25">
      <c r="A111" s="77" t="s">
        <v>219</v>
      </c>
      <c r="B111" s="78">
        <v>1</v>
      </c>
      <c r="C111" s="77" t="s">
        <v>307</v>
      </c>
      <c r="D111" s="16">
        <f t="shared" si="3"/>
        <v>1.3531799729364006E-3</v>
      </c>
    </row>
    <row r="112" spans="1:4" x14ac:dyDescent="0.25">
      <c r="A112" s="77" t="s">
        <v>219</v>
      </c>
      <c r="B112" s="78">
        <v>1</v>
      </c>
      <c r="C112" s="77" t="s">
        <v>308</v>
      </c>
      <c r="D112" s="16">
        <f t="shared" si="3"/>
        <v>1.3531799729364006E-3</v>
      </c>
    </row>
    <row r="113" spans="1:4" x14ac:dyDescent="0.25">
      <c r="A113" s="77" t="s">
        <v>219</v>
      </c>
      <c r="B113" s="78">
        <v>28</v>
      </c>
      <c r="C113" s="77" t="s">
        <v>254</v>
      </c>
      <c r="D113" s="16">
        <f t="shared" si="3"/>
        <v>3.7889039242219216E-2</v>
      </c>
    </row>
    <row r="114" spans="1:4" x14ac:dyDescent="0.25">
      <c r="A114" s="77" t="s">
        <v>219</v>
      </c>
      <c r="B114" s="78">
        <v>4</v>
      </c>
      <c r="C114" s="77" t="s">
        <v>255</v>
      </c>
      <c r="D114" s="16">
        <f t="shared" si="3"/>
        <v>5.4127198917456026E-3</v>
      </c>
    </row>
    <row r="115" spans="1:4" x14ac:dyDescent="0.25">
      <c r="A115" s="77" t="s">
        <v>219</v>
      </c>
      <c r="B115" s="78">
        <v>1</v>
      </c>
      <c r="C115" s="77" t="s">
        <v>256</v>
      </c>
      <c r="D115" s="16">
        <f t="shared" si="3"/>
        <v>1.3531799729364006E-3</v>
      </c>
    </row>
    <row r="116" spans="1:4" x14ac:dyDescent="0.25">
      <c r="A116" s="77" t="s">
        <v>219</v>
      </c>
      <c r="B116" s="78">
        <v>42</v>
      </c>
      <c r="C116" s="77" t="s">
        <v>257</v>
      </c>
      <c r="D116" s="16">
        <f t="shared" si="3"/>
        <v>5.6833558863328824E-2</v>
      </c>
    </row>
    <row r="117" spans="1:4" x14ac:dyDescent="0.25">
      <c r="A117" s="77" t="s">
        <v>219</v>
      </c>
      <c r="B117" s="78">
        <v>3</v>
      </c>
      <c r="C117" s="77" t="s">
        <v>309</v>
      </c>
      <c r="D117" s="16">
        <f t="shared" si="3"/>
        <v>4.0595399188092015E-3</v>
      </c>
    </row>
    <row r="118" spans="1:4" x14ac:dyDescent="0.25">
      <c r="D118">
        <f>SUM(B74:B117)</f>
        <v>739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timeOfDay</vt:lpstr>
      <vt:lpstr>dayOfWeek</vt:lpstr>
      <vt:lpstr>seasonality</vt:lpstr>
      <vt:lpstr>severes</vt:lpstr>
      <vt:lpstr>Collision Type</vt:lpstr>
      <vt:lpstr>single vehicle crashes</vt:lpstr>
      <vt:lpstr>locatios</vt:lpstr>
      <vt:lpstr>fatality pos</vt:lpstr>
      <vt:lpstr>FatalPcause</vt:lpstr>
      <vt:lpstr>BoroCenerlineMI</vt:lpstr>
      <vt:lpstr>Age</vt:lpstr>
      <vt:lpstr>AprntFactor</vt:lpstr>
      <vt:lpstr>sql</vt:lpstr>
    </vt:vector>
  </TitlesOfParts>
  <Company>NYCDOT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Hostetter, Seth</dc:creator>
  <cp:lastModifiedBy>Hostetter, Seth</cp:lastModifiedBy>
  <cp:lastPrinted>2013-12-04T16:12:19Z</cp:lastPrinted>
  <dcterms:created xsi:type="dcterms:W3CDTF">2013-10-03T19:19:22Z</dcterms:created>
  <dcterms:modified xsi:type="dcterms:W3CDTF">2014-10-17T18:36:54Z</dcterms:modified>
</cp:coreProperties>
</file>